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9630" windowHeight="12270" activeTab="0"/>
  </bookViews>
  <sheets>
    <sheet name="Page 1" sheetId="1" r:id="rId1"/>
    <sheet name="Page 2" sheetId="2" r:id="rId2"/>
    <sheet name="Page 1 Detail" sheetId="3" r:id="rId3"/>
    <sheet name="Page 2 Detail" sheetId="4" r:id="rId4"/>
  </sheets>
  <externalReferences>
    <externalReference r:id="rId7"/>
    <externalReference r:id="rId8"/>
  </externalReferences>
  <definedNames>
    <definedName name="_xlnm.Print_Area" localSheetId="2">'Page 1 Detail'!$A$1:$P$87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<sst xmlns="http://schemas.openxmlformats.org/spreadsheetml/2006/main" count="277" uniqueCount="114">
  <si>
    <t>(A)</t>
  </si>
  <si>
    <t>(B)</t>
  </si>
  <si>
    <t>(C)</t>
  </si>
  <si>
    <t>(D)</t>
  </si>
  <si>
    <t>(E)</t>
  </si>
  <si>
    <t>(F)</t>
  </si>
  <si>
    <t>(G)</t>
  </si>
  <si>
    <t>Allocations to Rate Classes</t>
  </si>
  <si>
    <t>Description</t>
  </si>
  <si>
    <t>NET INCOME SUMMARY</t>
  </si>
  <si>
    <t>Utility Operating Revenue</t>
  </si>
  <si>
    <t>System Distribution Non-Gas Revenue</t>
  </si>
  <si>
    <t>System Supplier Non-Gas Revenue</t>
  </si>
  <si>
    <t>System Commodity Revenue</t>
  </si>
  <si>
    <t>Pass-Through Related Other Revenue</t>
  </si>
  <si>
    <t>General Related Other Revenue</t>
  </si>
  <si>
    <t>Total Utility Operating Revenue</t>
  </si>
  <si>
    <t>Utility Operating Expenses</t>
  </si>
  <si>
    <t>Gas Purchase Expenses</t>
  </si>
  <si>
    <t>Utah</t>
  </si>
  <si>
    <t>Value of Peaking Supply</t>
  </si>
  <si>
    <t>Total Gas Purchase Expenses</t>
  </si>
  <si>
    <t>O&amp;M Expenses</t>
  </si>
  <si>
    <t>Production</t>
  </si>
  <si>
    <t>Distribution</t>
  </si>
  <si>
    <t>Customer Accounts</t>
  </si>
  <si>
    <t>Customer Service &amp; Information</t>
  </si>
  <si>
    <t>Administrative &amp; General</t>
  </si>
  <si>
    <t>Total O&amp;M Expense</t>
  </si>
  <si>
    <t>Other Operating Expenses</t>
  </si>
  <si>
    <t>Depreciation, Depletion, Amortization</t>
  </si>
  <si>
    <t>Taxes Other Than Income Taxes</t>
  </si>
  <si>
    <t>Income Taxes</t>
  </si>
  <si>
    <t>Total Other Operating Expenses</t>
  </si>
  <si>
    <t>Total Utility Operating Expenses</t>
  </si>
  <si>
    <t>NET OPERATING INCOME</t>
  </si>
  <si>
    <t>RATE BASE SUMMARY</t>
  </si>
  <si>
    <t>Net Utility Plant</t>
  </si>
  <si>
    <t>Gas Plant In Service</t>
  </si>
  <si>
    <t>Completed Construction Not Classified</t>
  </si>
  <si>
    <t>Accumulated Depreciation</t>
  </si>
  <si>
    <t>Accumulated Amort &amp; Depletion</t>
  </si>
  <si>
    <t>Total Net Utility Plant</t>
  </si>
  <si>
    <t>Other Rate Base Accounts</t>
  </si>
  <si>
    <t>Materials &amp; Supplies</t>
  </si>
  <si>
    <t>Prepayments</t>
  </si>
  <si>
    <t>235-1</t>
  </si>
  <si>
    <t>Customer Deposits</t>
  </si>
  <si>
    <t>Misc Customer Credits</t>
  </si>
  <si>
    <t>253-1</t>
  </si>
  <si>
    <t>Unclaimed Customer Deposits</t>
  </si>
  <si>
    <t>Deferred Investment Tax Credits</t>
  </si>
  <si>
    <t>Accum Deferred Income Taxes</t>
  </si>
  <si>
    <t>Working Capital - Cash</t>
  </si>
  <si>
    <t>Total Other Rate Base Accounts</t>
  </si>
  <si>
    <t>TOTAL RATE BASE</t>
  </si>
  <si>
    <t>Return On Rate Base- Actual</t>
  </si>
  <si>
    <t>Return On Equity - Actual</t>
  </si>
  <si>
    <t>Gradualism Adjustment</t>
  </si>
  <si>
    <t>Total Cost Of Service incl./Deficiency</t>
  </si>
  <si>
    <t>COST OF SERVICE SUMMARY</t>
  </si>
  <si>
    <t>Questar Gas Company</t>
  </si>
  <si>
    <t>Docket No. 07-057-13</t>
  </si>
  <si>
    <t>Exhibit 7.4</t>
  </si>
  <si>
    <t>Page 1 of 2</t>
  </si>
  <si>
    <t>Cost of Service (Line 25 + Line 26)</t>
  </si>
  <si>
    <t>Deficiency (((Line 51 * Line 44) - Line 26) * Tax Factor)</t>
  </si>
  <si>
    <t>PROPOSED CHANGE IN REVENUE PER DTH BY RATE CLASS</t>
  </si>
  <si>
    <t>Page 2 of 2</t>
  </si>
  <si>
    <t>\1</t>
  </si>
  <si>
    <t>\2</t>
  </si>
  <si>
    <t>\3</t>
  </si>
  <si>
    <t>QGC Exhibit 7.4, Page 1, Line 50.</t>
  </si>
  <si>
    <t>QGC Exhibit 7.4, Page 1, Line 3.</t>
  </si>
  <si>
    <t>Return On Rate Base - Proposed</t>
  </si>
  <si>
    <t>Return On Equity - Proposed</t>
  </si>
  <si>
    <t>(000)</t>
  </si>
  <si>
    <t>PROPOSED CHANGE IN REVENUE BY RATE CLASS</t>
  </si>
  <si>
    <t>Footnotes are shown on page 2.</t>
  </si>
  <si>
    <t>(B)  \1</t>
  </si>
  <si>
    <t>\4</t>
  </si>
  <si>
    <t>Allocations to Rate Classes  \2</t>
  </si>
  <si>
    <t>For detail on the Cost of Service, see response to Master Data Request A, question 6.</t>
  </si>
  <si>
    <t>% Change (Line 3 / Line 2)</t>
  </si>
  <si>
    <t>Proposed Allowed Revenue per Customer (CET)</t>
  </si>
  <si>
    <t>Total Revenue per Class Change (Line 1 - Line 2)</t>
  </si>
  <si>
    <t>Total Cost Of Service incl./Deficiency  \3</t>
  </si>
  <si>
    <t>Current Revenue by Rate Class  \4</t>
  </si>
  <si>
    <t>\5</t>
  </si>
  <si>
    <t>Average Test-year Customers  \5</t>
  </si>
  <si>
    <t>Average Test-year Customers (not in 000)  \5</t>
  </si>
  <si>
    <t>Current Revenue by Rate Class (Incl. allocated)  \4</t>
  </si>
  <si>
    <t>Total Cost Of Service (Incl. Deficiency)  \3</t>
  </si>
  <si>
    <t>QGC Exhibit 6.2, page 1, column F.</t>
  </si>
  <si>
    <t>GSR</t>
  </si>
  <si>
    <t>GSC</t>
  </si>
  <si>
    <t>GSS</t>
  </si>
  <si>
    <t>Average Customers</t>
  </si>
  <si>
    <t>Total</t>
  </si>
  <si>
    <t xml:space="preserve">QGC Exhibit 5.22, column C, lines1-3.  </t>
  </si>
  <si>
    <t>GSS customers have been allocated to the GSR and GSC class as follows:</t>
  </si>
  <si>
    <t>190008</t>
  </si>
  <si>
    <t>Accum Deferred Income Tax Federal</t>
  </si>
  <si>
    <t>Accum Deferred Income Tax State</t>
  </si>
  <si>
    <t>Jurisdiction</t>
  </si>
  <si>
    <t>DNG Related</t>
  </si>
  <si>
    <t>FS</t>
  </si>
  <si>
    <t xml:space="preserve"> F-3 </t>
  </si>
  <si>
    <t xml:space="preserve"> F-4</t>
  </si>
  <si>
    <t xml:space="preserve"> FT-1</t>
  </si>
  <si>
    <t xml:space="preserve"> FT-2 </t>
  </si>
  <si>
    <t>IS</t>
  </si>
  <si>
    <t>TS</t>
  </si>
  <si>
    <t xml:space="preserve"> 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</si>
</sst>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mmmm\ d\,\ yyyy\ \ \ h:mm\ AM/PM"/>
    <numFmt numFmtId="166" formatCode="0_);\(0\)"/>
    <numFmt numFmtId="167" formatCode="&quot;$&quot;#,##0.00000"/>
    <numFmt numFmtId="168" formatCode="&quot;$&quot;#,##0.00000_);\(&quot;$&quot;#,##0.00000\)"/>
    <numFmt numFmtId="169" formatCode="&quot;$&quot;#,##0.000_);\(&quot;$&quot;#,##0.000\)"/>
    <numFmt numFmtId="170" formatCode="&quot;$&quot;#,##0.0000_);\(&quot;$&quot;#,##0.0000\)"/>
    <numFmt numFmtId="171" formatCode="0.0%"/>
    <numFmt numFmtId="172" formatCode="#,##0.0_);\(#,##0.0\)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64" fontId="1" fillId="0" borderId="0" xfId="15" applyNumberFormat="1" applyFont="1" applyFill="1" applyAlignment="1">
      <alignment horizontal="left"/>
    </xf>
    <xf numFmtId="0" fontId="0" fillId="0" borderId="0" xfId="0" applyFill="1" applyAlignment="1">
      <alignment/>
    </xf>
    <xf numFmtId="37" fontId="1" fillId="0" borderId="0" xfId="15" applyNumberFormat="1" applyFont="1" applyFill="1" applyAlignment="1">
      <alignment horizontal="center"/>
    </xf>
    <xf numFmtId="10" fontId="1" fillId="0" borderId="0" xfId="0" applyNumberFormat="1" applyFont="1" applyFill="1" applyAlignment="1" quotePrefix="1">
      <alignment horizontal="left"/>
    </xf>
    <xf numFmtId="37" fontId="1" fillId="0" borderId="0" xfId="15" applyNumberFormat="1" applyFont="1" applyFill="1" applyAlignment="1">
      <alignment/>
    </xf>
    <xf numFmtId="37" fontId="0" fillId="0" borderId="0" xfId="15" applyNumberFormat="1" applyFill="1" applyAlignment="1">
      <alignment horizontal="left"/>
    </xf>
    <xf numFmtId="37" fontId="0" fillId="0" borderId="0" xfId="15" applyNumberFormat="1" applyFont="1" applyFill="1" applyAlignment="1">
      <alignment/>
    </xf>
    <xf numFmtId="37" fontId="1" fillId="0" borderId="0" xfId="15" applyNumberFormat="1" applyFont="1" applyFill="1" applyAlignment="1">
      <alignment horizontal="left"/>
    </xf>
    <xf numFmtId="37" fontId="0" fillId="0" borderId="0" xfId="0" applyNumberFormat="1" applyFill="1" applyAlignment="1">
      <alignment/>
    </xf>
    <xf numFmtId="37" fontId="0" fillId="0" borderId="0" xfId="15" applyNumberFormat="1" applyFill="1" applyAlignment="1">
      <alignment/>
    </xf>
    <xf numFmtId="165" fontId="1" fillId="0" borderId="0" xfId="0" applyNumberFormat="1" applyFont="1" applyAlignment="1">
      <alignment horizontal="left"/>
    </xf>
    <xf numFmtId="37" fontId="1" fillId="0" borderId="0" xfId="15" applyNumberFormat="1" applyFont="1" applyFill="1" applyBorder="1" applyAlignment="1">
      <alignment horizontal="center"/>
    </xf>
    <xf numFmtId="37" fontId="1" fillId="0" borderId="0" xfId="15" applyNumberFormat="1" applyFont="1" applyFill="1" applyAlignment="1" quotePrefix="1">
      <alignment horizontal="center"/>
    </xf>
    <xf numFmtId="37" fontId="1" fillId="0" borderId="1" xfId="15" applyNumberFormat="1" applyFont="1" applyFill="1" applyBorder="1" applyAlignment="1" quotePrefix="1">
      <alignment horizontal="center"/>
    </xf>
    <xf numFmtId="166" fontId="0" fillId="0" borderId="0" xfId="15" applyNumberFormat="1" applyFill="1" applyAlignment="1">
      <alignment horizontal="center"/>
    </xf>
    <xf numFmtId="37" fontId="1" fillId="0" borderId="0" xfId="15" applyNumberFormat="1" applyFont="1" applyFill="1" applyAlignment="1">
      <alignment/>
    </xf>
    <xf numFmtId="37" fontId="1" fillId="0" borderId="1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/>
    </xf>
    <xf numFmtId="37" fontId="1" fillId="0" borderId="2" xfId="15" applyNumberFormat="1" applyFont="1" applyFill="1" applyBorder="1" applyAlignment="1">
      <alignment horizontal="center"/>
    </xf>
    <xf numFmtId="37" fontId="1" fillId="0" borderId="3" xfId="15" applyNumberFormat="1" applyFont="1" applyFill="1" applyBorder="1" applyAlignment="1">
      <alignment horizontal="center"/>
    </xf>
    <xf numFmtId="37" fontId="1" fillId="0" borderId="4" xfId="15" applyNumberFormat="1" applyFont="1" applyFill="1" applyBorder="1" applyAlignment="1">
      <alignment horizontal="center"/>
    </xf>
    <xf numFmtId="37" fontId="1" fillId="0" borderId="5" xfId="15" applyNumberFormat="1" applyFont="1" applyFill="1" applyBorder="1" applyAlignment="1">
      <alignment horizontal="center"/>
    </xf>
    <xf numFmtId="0" fontId="0" fillId="0" borderId="0" xfId="15" applyNumberFormat="1" applyFill="1" applyAlignment="1">
      <alignment horizontal="center"/>
    </xf>
    <xf numFmtId="37" fontId="0" fillId="0" borderId="1" xfId="15" applyNumberFormat="1" applyFill="1" applyBorder="1" applyAlignment="1">
      <alignment/>
    </xf>
    <xf numFmtId="37" fontId="0" fillId="0" borderId="0" xfId="15" applyNumberFormat="1" applyFill="1" applyBorder="1" applyAlignment="1">
      <alignment/>
    </xf>
    <xf numFmtId="37" fontId="0" fillId="0" borderId="2" xfId="15" applyNumberFormat="1" applyFill="1" applyBorder="1" applyAlignment="1">
      <alignment/>
    </xf>
    <xf numFmtId="37" fontId="0" fillId="0" borderId="0" xfId="15" applyNumberFormat="1" applyFont="1" applyFill="1" applyBorder="1" applyAlignment="1">
      <alignment/>
    </xf>
    <xf numFmtId="37" fontId="0" fillId="0" borderId="1" xfId="15" applyNumberFormat="1" applyFill="1" applyBorder="1" applyAlignment="1">
      <alignment horizontal="right"/>
    </xf>
    <xf numFmtId="10" fontId="0" fillId="0" borderId="0" xfId="21" applyNumberFormat="1" applyFill="1" applyBorder="1" applyAlignment="1">
      <alignment/>
    </xf>
    <xf numFmtId="37" fontId="0" fillId="0" borderId="6" xfId="15" applyNumberFormat="1" applyFill="1" applyBorder="1" applyAlignment="1">
      <alignment/>
    </xf>
    <xf numFmtId="37" fontId="0" fillId="0" borderId="7" xfId="15" applyNumberFormat="1" applyFill="1" applyBorder="1" applyAlignment="1">
      <alignment/>
    </xf>
    <xf numFmtId="37" fontId="0" fillId="0" borderId="8" xfId="15" applyNumberFormat="1" applyFill="1" applyBorder="1" applyAlignment="1">
      <alignment/>
    </xf>
    <xf numFmtId="37" fontId="0" fillId="0" borderId="3" xfId="15" applyNumberFormat="1" applyFill="1" applyBorder="1" applyAlignment="1">
      <alignment/>
    </xf>
    <xf numFmtId="37" fontId="0" fillId="0" borderId="4" xfId="15" applyNumberFormat="1" applyFill="1" applyBorder="1" applyAlignment="1">
      <alignment/>
    </xf>
    <xf numFmtId="37" fontId="0" fillId="0" borderId="5" xfId="15" applyNumberFormat="1" applyFill="1" applyBorder="1" applyAlignment="1">
      <alignment/>
    </xf>
    <xf numFmtId="37" fontId="1" fillId="0" borderId="0" xfId="15" applyNumberFormat="1" applyFont="1" applyFill="1" applyAlignment="1" quotePrefix="1">
      <alignment horizontal="left"/>
    </xf>
    <xf numFmtId="37" fontId="0" fillId="0" borderId="0" xfId="15" applyNumberFormat="1" applyFont="1" applyFill="1" applyAlignment="1">
      <alignment/>
    </xf>
    <xf numFmtId="37" fontId="0" fillId="0" borderId="0" xfId="15" applyNumberFormat="1" applyFont="1" applyFill="1" applyAlignment="1">
      <alignment horizontal="left"/>
    </xf>
    <xf numFmtId="0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/>
    </xf>
    <xf numFmtId="37" fontId="0" fillId="0" borderId="1" xfId="0" applyNumberFormat="1" applyFill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2" xfId="0" applyNumberFormat="1" applyFill="1" applyBorder="1" applyAlignment="1">
      <alignment/>
    </xf>
    <xf numFmtId="37" fontId="0" fillId="0" borderId="0" xfId="15" applyNumberFormat="1" applyFont="1" applyFill="1" applyAlignment="1" quotePrefix="1">
      <alignment horizontal="left"/>
    </xf>
    <xf numFmtId="10" fontId="0" fillId="0" borderId="1" xfId="15" applyNumberFormat="1" applyFill="1" applyBorder="1" applyAlignment="1">
      <alignment horizontal="right"/>
    </xf>
    <xf numFmtId="10" fontId="0" fillId="0" borderId="0" xfId="0" applyNumberFormat="1" applyFill="1" applyBorder="1" applyAlignment="1">
      <alignment/>
    </xf>
    <xf numFmtId="10" fontId="0" fillId="0" borderId="2" xfId="0" applyNumberFormat="1" applyFill="1" applyBorder="1" applyAlignment="1">
      <alignment/>
    </xf>
    <xf numFmtId="37" fontId="0" fillId="0" borderId="3" xfId="0" applyNumberFormat="1" applyFill="1" applyBorder="1" applyAlignment="1">
      <alignment/>
    </xf>
    <xf numFmtId="37" fontId="0" fillId="0" borderId="4" xfId="0" applyNumberFormat="1" applyFill="1" applyBorder="1" applyAlignment="1">
      <alignment/>
    </xf>
    <xf numFmtId="37" fontId="0" fillId="0" borderId="5" xfId="0" applyNumberForma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Font="1" applyFill="1" applyAlignment="1" quotePrefix="1">
      <alignment horizontal="left"/>
    </xf>
    <xf numFmtId="37" fontId="0" fillId="0" borderId="1" xfId="0" applyNumberFormat="1" applyFont="1" applyFill="1" applyBorder="1" applyAlignment="1">
      <alignment/>
    </xf>
    <xf numFmtId="37" fontId="0" fillId="0" borderId="9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2" xfId="0" applyNumberFormat="1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0" fillId="0" borderId="8" xfId="0" applyFill="1" applyBorder="1" applyAlignment="1">
      <alignment/>
    </xf>
    <xf numFmtId="5" fontId="0" fillId="0" borderId="1" xfId="15" applyNumberFormat="1" applyFill="1" applyBorder="1" applyAlignment="1">
      <alignment horizontal="right"/>
    </xf>
    <xf numFmtId="5" fontId="0" fillId="0" borderId="0" xfId="15" applyNumberFormat="1" applyFill="1" applyBorder="1" applyAlignment="1">
      <alignment/>
    </xf>
    <xf numFmtId="5" fontId="0" fillId="0" borderId="2" xfId="15" applyNumberFormat="1" applyFill="1" applyBorder="1" applyAlignment="1">
      <alignment/>
    </xf>
    <xf numFmtId="37" fontId="1" fillId="0" borderId="0" xfId="15" applyNumberFormat="1" applyFont="1" applyFill="1" applyAlignment="1" quotePrefix="1">
      <alignment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Fill="1" applyAlignment="1">
      <alignment horizontal="right"/>
    </xf>
    <xf numFmtId="5" fontId="0" fillId="0" borderId="10" xfId="15" applyNumberFormat="1" applyFill="1" applyBorder="1" applyAlignment="1">
      <alignment/>
    </xf>
    <xf numFmtId="5" fontId="0" fillId="0" borderId="11" xfId="15" applyNumberFormat="1" applyFill="1" applyBorder="1" applyAlignment="1">
      <alignment/>
    </xf>
    <xf numFmtId="5" fontId="0" fillId="0" borderId="12" xfId="15" applyNumberFormat="1" applyFill="1" applyBorder="1" applyAlignment="1">
      <alignment/>
    </xf>
    <xf numFmtId="5" fontId="0" fillId="0" borderId="10" xfId="15" applyNumberFormat="1" applyFill="1" applyBorder="1" applyAlignment="1">
      <alignment horizontal="right"/>
    </xf>
    <xf numFmtId="5" fontId="0" fillId="0" borderId="9" xfId="15" applyNumberFormat="1" applyFill="1" applyBorder="1" applyAlignment="1">
      <alignment horizontal="right"/>
    </xf>
    <xf numFmtId="5" fontId="0" fillId="0" borderId="0" xfId="15" applyNumberFormat="1" applyFill="1" applyBorder="1" applyAlignment="1">
      <alignment horizontal="right"/>
    </xf>
    <xf numFmtId="5" fontId="0" fillId="0" borderId="2" xfId="15" applyNumberFormat="1" applyFill="1" applyBorder="1" applyAlignment="1">
      <alignment horizontal="right"/>
    </xf>
    <xf numFmtId="37" fontId="0" fillId="0" borderId="9" xfId="0" applyNumberFormat="1" applyFill="1" applyBorder="1" applyAlignment="1">
      <alignment/>
    </xf>
    <xf numFmtId="37" fontId="0" fillId="0" borderId="9" xfId="15" applyNumberFormat="1" applyFill="1" applyBorder="1" applyAlignment="1">
      <alignment horizontal="right"/>
    </xf>
    <xf numFmtId="37" fontId="0" fillId="0" borderId="0" xfId="15" applyNumberFormat="1" applyFill="1" applyBorder="1" applyAlignment="1">
      <alignment horizontal="right"/>
    </xf>
    <xf numFmtId="37" fontId="0" fillId="0" borderId="2" xfId="15" applyNumberFormat="1" applyFill="1" applyBorder="1" applyAlignment="1">
      <alignment horizontal="right"/>
    </xf>
    <xf numFmtId="168" fontId="0" fillId="0" borderId="9" xfId="0" applyNumberFormat="1" applyFill="1" applyBorder="1" applyAlignment="1">
      <alignment/>
    </xf>
    <xf numFmtId="39" fontId="1" fillId="0" borderId="0" xfId="15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0" xfId="0" applyFill="1" applyAlignment="1" quotePrefix="1">
      <alignment/>
    </xf>
    <xf numFmtId="37" fontId="1" fillId="0" borderId="14" xfId="15" applyNumberFormat="1" applyFont="1" applyFill="1" applyBorder="1" applyAlignment="1">
      <alignment horizontal="center"/>
    </xf>
    <xf numFmtId="37" fontId="1" fillId="0" borderId="15" xfId="15" applyNumberFormat="1" applyFont="1" applyFill="1" applyBorder="1" applyAlignment="1">
      <alignment horizontal="center"/>
    </xf>
    <xf numFmtId="168" fontId="0" fillId="0" borderId="0" xfId="0" applyNumberFormat="1" applyFill="1" applyBorder="1" applyAlignment="1">
      <alignment/>
    </xf>
    <xf numFmtId="10" fontId="0" fillId="0" borderId="0" xfId="21" applyNumberFormat="1" applyFill="1" applyBorder="1" applyAlignment="1">
      <alignment/>
    </xf>
    <xf numFmtId="37" fontId="1" fillId="0" borderId="16" xfId="15" applyNumberFormat="1" applyFont="1" applyFill="1" applyBorder="1" applyAlignment="1">
      <alignment horizontal="center"/>
    </xf>
    <xf numFmtId="168" fontId="0" fillId="0" borderId="1" xfId="0" applyNumberFormat="1" applyFill="1" applyBorder="1" applyAlignment="1">
      <alignment/>
    </xf>
    <xf numFmtId="10" fontId="0" fillId="0" borderId="1" xfId="21" applyNumberFormat="1" applyFill="1" applyBorder="1" applyAlignment="1">
      <alignment/>
    </xf>
    <xf numFmtId="37" fontId="1" fillId="0" borderId="9" xfId="15" applyNumberFormat="1" applyFont="1" applyFill="1" applyBorder="1" applyAlignment="1" quotePrefix="1">
      <alignment horizontal="center"/>
    </xf>
    <xf numFmtId="37" fontId="1" fillId="0" borderId="0" xfId="15" applyNumberFormat="1" applyFont="1" applyFill="1" applyBorder="1" applyAlignment="1" quotePrefix="1">
      <alignment horizontal="center"/>
    </xf>
    <xf numFmtId="0" fontId="0" fillId="0" borderId="9" xfId="0" applyFill="1" applyBorder="1" applyAlignment="1">
      <alignment/>
    </xf>
    <xf numFmtId="37" fontId="1" fillId="0" borderId="17" xfId="15" applyNumberFormat="1" applyFont="1" applyFill="1" applyBorder="1" applyAlignment="1">
      <alignment horizontal="center"/>
    </xf>
    <xf numFmtId="37" fontId="1" fillId="0" borderId="18" xfId="15" applyNumberFormat="1" applyFont="1" applyFill="1" applyBorder="1" applyAlignment="1">
      <alignment horizontal="center"/>
    </xf>
    <xf numFmtId="0" fontId="0" fillId="0" borderId="19" xfId="0" applyFill="1" applyBorder="1" applyAlignment="1">
      <alignment/>
    </xf>
    <xf numFmtId="168" fontId="0" fillId="0" borderId="2" xfId="0" applyNumberFormat="1" applyFill="1" applyBorder="1" applyAlignment="1">
      <alignment/>
    </xf>
    <xf numFmtId="10" fontId="0" fillId="0" borderId="9" xfId="21" applyNumberFormat="1" applyFill="1" applyBorder="1" applyAlignment="1">
      <alignment/>
    </xf>
    <xf numFmtId="10" fontId="0" fillId="0" borderId="2" xfId="21" applyNumberFormat="1" applyFill="1" applyBorder="1" applyAlignment="1">
      <alignment/>
    </xf>
    <xf numFmtId="0" fontId="0" fillId="0" borderId="0" xfId="0" applyFont="1" applyFill="1" applyAlignment="1">
      <alignment/>
    </xf>
    <xf numFmtId="39" fontId="0" fillId="0" borderId="1" xfId="15" applyNumberFormat="1" applyFill="1" applyBorder="1" applyAlignment="1">
      <alignment horizontal="right"/>
    </xf>
    <xf numFmtId="39" fontId="0" fillId="0" borderId="0" xfId="15" applyNumberFormat="1" applyFill="1" applyBorder="1" applyAlignment="1">
      <alignment horizontal="right"/>
    </xf>
    <xf numFmtId="39" fontId="0" fillId="0" borderId="2" xfId="15" applyNumberFormat="1" applyFill="1" applyBorder="1" applyAlignment="1">
      <alignment horizontal="right"/>
    </xf>
    <xf numFmtId="7" fontId="0" fillId="0" borderId="0" xfId="0" applyNumberFormat="1" applyFill="1" applyAlignment="1">
      <alignment/>
    </xf>
    <xf numFmtId="37" fontId="0" fillId="0" borderId="19" xfId="15" applyNumberFormat="1" applyFill="1" applyBorder="1" applyAlignment="1">
      <alignment horizontal="right"/>
    </xf>
    <xf numFmtId="37" fontId="0" fillId="0" borderId="7" xfId="15" applyNumberFormat="1" applyFill="1" applyBorder="1" applyAlignment="1">
      <alignment horizontal="right"/>
    </xf>
    <xf numFmtId="37" fontId="0" fillId="0" borderId="7" xfId="0" applyNumberFormat="1" applyFill="1" applyBorder="1" applyAlignment="1">
      <alignment/>
    </xf>
    <xf numFmtId="7" fontId="0" fillId="0" borderId="9" xfId="15" applyNumberFormat="1" applyFill="1" applyBorder="1" applyAlignment="1">
      <alignment horizontal="right"/>
    </xf>
    <xf numFmtId="7" fontId="0" fillId="0" borderId="0" xfId="15" applyNumberFormat="1" applyFill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37" fontId="0" fillId="0" borderId="11" xfId="0" applyNumberFormat="1" applyFill="1" applyBorder="1" applyAlignment="1">
      <alignment/>
    </xf>
    <xf numFmtId="49" fontId="0" fillId="0" borderId="0" xfId="15" applyNumberFormat="1" applyFont="1" applyFill="1" applyAlignment="1" quotePrefix="1">
      <alignment horizontal="left"/>
    </xf>
    <xf numFmtId="164" fontId="0" fillId="0" borderId="0" xfId="15" applyNumberFormat="1" applyFont="1" applyFill="1" applyAlignment="1" quotePrefix="1">
      <alignment horizontal="left"/>
    </xf>
    <xf numFmtId="37" fontId="1" fillId="0" borderId="0" xfId="15" applyNumberFormat="1" applyFont="1" applyFill="1" applyAlignment="1" quotePrefix="1">
      <alignment horizontal="center"/>
    </xf>
    <xf numFmtId="37" fontId="1" fillId="0" borderId="9" xfId="15" applyNumberFormat="1" applyFont="1" applyFill="1" applyBorder="1" applyAlignment="1">
      <alignment horizontal="center"/>
    </xf>
    <xf numFmtId="37" fontId="1" fillId="0" borderId="0" xfId="15" applyNumberFormat="1" applyFont="1" applyFill="1" applyBorder="1" applyAlignment="1">
      <alignment horizontal="center"/>
    </xf>
    <xf numFmtId="37" fontId="1" fillId="0" borderId="2" xfId="15" applyNumberFormat="1" applyFont="1" applyFill="1" applyBorder="1" applyAlignment="1">
      <alignment horizontal="center"/>
    </xf>
    <xf numFmtId="37" fontId="1" fillId="0" borderId="3" xfId="15" applyNumberFormat="1" applyFont="1" applyFill="1" applyBorder="1" applyAlignment="1">
      <alignment horizontal="center"/>
    </xf>
    <xf numFmtId="37" fontId="1" fillId="0" borderId="0" xfId="15" applyNumberFormat="1" applyFont="1" applyFill="1" applyAlignment="1" quotePrefix="1">
      <alignment horizontal="left"/>
    </xf>
    <xf numFmtId="37" fontId="1" fillId="0" borderId="0" xfId="15" applyNumberFormat="1" applyFont="1" applyFill="1" applyAlignment="1">
      <alignment horizontal="left"/>
    </xf>
    <xf numFmtId="37" fontId="1" fillId="0" borderId="0" xfId="15" applyNumberFormat="1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General\2007%20Rate%20Case\JUNE%202009%20TEST%20YEAR\2009%20CASE%20MODEL%20VER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e\Filings%20General\2007%20Rate%20Case\JUNE%202009%20TEST%20YEAR\BEFORE%20FILING\02-057-13-MODEL%20ALIV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Checks"/>
      <sheetName val="Report"/>
      <sheetName val="ROR-Model"/>
      <sheetName val="Adjustments"/>
      <sheetName val="Summaries"/>
      <sheetName val="compare"/>
      <sheetName val="Rate Base"/>
      <sheetName val="PROJECTED  EXPENSES."/>
      <sheetName val="Und Stor"/>
      <sheetName val="Wexpro"/>
      <sheetName val="ccs1"/>
      <sheetName val="RESERVE ACCRUAL"/>
      <sheetName val="Pipeline Integrity"/>
      <sheetName val="RB HISTORICAL DATA BASE"/>
      <sheetName val="Minimum Bills"/>
      <sheetName val="Taxes"/>
      <sheetName val="RB YE"/>
      <sheetName val="RB AVG"/>
      <sheetName val="Pipe Integrity"/>
      <sheetName val="Bank PTO"/>
      <sheetName val="Labor Ann"/>
      <sheetName val="Donations"/>
      <sheetName val="19-Advertising"/>
      <sheetName val="Incentive"/>
      <sheetName val="Phantom"/>
      <sheetName val="ST TAX"/>
      <sheetName val="R&amp;D FUNDS"/>
      <sheetName val="ACC 154 Accounting Adjustment"/>
      <sheetName val="Tickets"/>
      <sheetName val="Other Rev"/>
      <sheetName val="Revenue"/>
      <sheetName val="BOOKED JUN 07 REV"/>
      <sheetName val="GS-R_GS-C_REVRUN JUNE 07"/>
      <sheetName val="OLD GS-R_GS-C_REVRUN JUNE 07"/>
      <sheetName val="ORIGINALREVRUN JUNE 07"/>
      <sheetName val="FORECASTED REV DEC 2008 "/>
      <sheetName val="OLD FORECASTED REV DEC 2008 "/>
      <sheetName val="OLD FORECASTED REV JUN 2009 "/>
      <sheetName val="FORECASTED REV JUN 2009 "/>
      <sheetName val="NEW REV SUMMARY"/>
      <sheetName val="Industrial Cust"/>
      <sheetName val="AIRCRAFT"/>
      <sheetName val="IT REV"/>
      <sheetName val="OakCity"/>
      <sheetName val="Utah Bad Debt"/>
      <sheetName val="Capital Str"/>
      <sheetName val="Utah Allocation"/>
      <sheetName val="ALLOCATIONS&amp;PRETAX"/>
      <sheetName val="PRINT MACRO"/>
      <sheetName val="COS Input"/>
      <sheetName val="Dist Plant"/>
      <sheetName val="COS Alloc Factors"/>
      <sheetName val="COS Detail"/>
      <sheetName val="COS Sum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rol Panel"/>
      <sheetName val="Checks"/>
      <sheetName val="Report"/>
      <sheetName val="ROR-Model"/>
      <sheetName val="Adjustments"/>
      <sheetName val="Summaries"/>
      <sheetName val="Rate Base"/>
      <sheetName val="PROJECTED  EXPENSES."/>
      <sheetName val="Und Stor"/>
      <sheetName val="Wexpro"/>
      <sheetName val="RESERVE ACCRUAL"/>
      <sheetName val="Pipeline Integrity"/>
      <sheetName val="Minimum Bills"/>
      <sheetName val="Taxes"/>
      <sheetName val="Pipe Integrity"/>
      <sheetName val="Bank PTO"/>
      <sheetName val="Labor Ann"/>
      <sheetName val="Donations"/>
      <sheetName val="19-Advertising"/>
      <sheetName val="Incentive"/>
      <sheetName val="Stock Insentives"/>
      <sheetName val="ST TAX"/>
      <sheetName val="R&amp;D FUNDS"/>
      <sheetName val="Sporting Events"/>
      <sheetName val="Other Rev"/>
      <sheetName val="Revenue"/>
      <sheetName val="BOOKED JUN 07 REV"/>
      <sheetName val="GS-R_GS-C_REVRUN JUNE 07"/>
      <sheetName val="ORIGINALREVRUN JUNE 07"/>
      <sheetName val="FORECASTED REV DEC 2008 "/>
      <sheetName val="FORECASTED REV JUN 2009 "/>
      <sheetName val="NEW REV SUMMARY"/>
      <sheetName val="Industrial Cust"/>
      <sheetName val="AIRCRAFT"/>
      <sheetName val="IT REV"/>
      <sheetName val="OakCity"/>
      <sheetName val="Utah Bad Debt"/>
      <sheetName val="Capital Str"/>
      <sheetName val="Utah Allocation"/>
      <sheetName val="ALLOCATIONS&amp;PRETAX"/>
      <sheetName val="PRINT MACRO"/>
      <sheetName val="COS Input"/>
      <sheetName val="Dist Plant"/>
      <sheetName val="COS Alloc Factors"/>
      <sheetName val="COS Detail"/>
      <sheetName val="COS Sum"/>
      <sheetName val="COS Summary"/>
      <sheetName val="Rate Design"/>
      <sheetName val="Rates"/>
      <sheetName val="Blocks"/>
      <sheetName val="Cost Curves"/>
      <sheetName val="Graphs"/>
      <sheetName val="Sum-Wint"/>
      <sheetName val="Rules"/>
      <sheetName val="Bill Factor Input"/>
      <sheetName val="Criteria"/>
      <sheetName val="Checks-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140625" style="2" customWidth="1"/>
    <col min="2" max="2" width="2.7109375" style="2" customWidth="1"/>
    <col min="3" max="3" width="6.7109375" style="2" customWidth="1"/>
    <col min="4" max="4" width="5.7109375" style="2" customWidth="1"/>
    <col min="5" max="5" width="30.8515625" style="2" customWidth="1"/>
    <col min="6" max="9" width="12.7109375" style="2" customWidth="1"/>
    <col min="10" max="10" width="11.7109375" style="2" hidden="1" customWidth="1"/>
    <col min="11" max="11" width="11.421875" style="2" hidden="1" customWidth="1"/>
    <col min="12" max="13" width="10.7109375" style="2" hidden="1" customWidth="1"/>
    <col min="14" max="15" width="12.7109375" style="2" customWidth="1"/>
    <col min="16" max="16" width="2.7109375" style="0" customWidth="1"/>
  </cols>
  <sheetData>
    <row r="1" spans="1:16" ht="15.75">
      <c r="A1" s="3"/>
      <c r="B1" s="3"/>
      <c r="C1" s="3"/>
      <c r="D1" s="3"/>
      <c r="E1" s="3"/>
      <c r="F1" s="4"/>
      <c r="G1" s="4"/>
      <c r="P1" s="65" t="s">
        <v>61</v>
      </c>
    </row>
    <row r="2" spans="1:16" ht="15.75">
      <c r="A2" s="7"/>
      <c r="B2" s="7"/>
      <c r="C2" s="7"/>
      <c r="D2" s="7"/>
      <c r="E2" s="7"/>
      <c r="F2" s="8"/>
      <c r="G2" s="9"/>
      <c r="H2" s="10"/>
      <c r="I2" s="10"/>
      <c r="J2" s="10"/>
      <c r="K2" s="10"/>
      <c r="L2" s="10"/>
      <c r="M2" s="10"/>
      <c r="N2" s="10"/>
      <c r="O2" s="10"/>
      <c r="P2" s="66" t="s">
        <v>62</v>
      </c>
    </row>
    <row r="3" spans="1:16" ht="15.75">
      <c r="A3" s="7"/>
      <c r="B3" s="7"/>
      <c r="C3" s="7"/>
      <c r="D3" s="7"/>
      <c r="E3" s="7"/>
      <c r="F3" s="8"/>
      <c r="G3" s="9"/>
      <c r="H3" s="10"/>
      <c r="I3" s="10"/>
      <c r="J3" s="10"/>
      <c r="K3" s="10"/>
      <c r="L3" s="10"/>
      <c r="M3" s="10"/>
      <c r="N3" s="10"/>
      <c r="O3" s="10"/>
      <c r="P3" s="65" t="s">
        <v>63</v>
      </c>
    </row>
    <row r="4" spans="1:16" ht="15.75">
      <c r="A4" s="7"/>
      <c r="B4" s="7"/>
      <c r="C4" s="7"/>
      <c r="D4" s="7"/>
      <c r="E4" s="7"/>
      <c r="F4" s="8"/>
      <c r="G4" s="9"/>
      <c r="H4" s="10"/>
      <c r="I4" s="10"/>
      <c r="J4" s="10"/>
      <c r="K4" s="10"/>
      <c r="L4" s="10"/>
      <c r="M4" s="10"/>
      <c r="N4" s="10"/>
      <c r="O4" s="10"/>
      <c r="P4" s="66" t="s">
        <v>64</v>
      </c>
    </row>
    <row r="5" spans="1:16" ht="12.75">
      <c r="A5" s="7"/>
      <c r="B5" s="112" t="s">
        <v>60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3"/>
    </row>
    <row r="6" spans="1:16" ht="12.75">
      <c r="A6" s="7"/>
      <c r="B6" s="112" t="s">
        <v>76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3"/>
    </row>
    <row r="7" spans="1:15" ht="12.75">
      <c r="A7" s="1"/>
      <c r="B7" s="11"/>
      <c r="C7" s="11"/>
      <c r="D7" s="11"/>
      <c r="E7" s="11"/>
      <c r="F7" s="12"/>
      <c r="G7" s="12"/>
      <c r="H7" s="3"/>
      <c r="I7" s="13"/>
      <c r="J7" s="6"/>
      <c r="K7" s="6"/>
      <c r="L7" s="3"/>
      <c r="M7" s="3"/>
      <c r="N7" s="3"/>
      <c r="O7" s="3"/>
    </row>
    <row r="8" spans="5:15" ht="12.75">
      <c r="E8" s="3" t="s">
        <v>0</v>
      </c>
      <c r="F8" s="14" t="s">
        <v>79</v>
      </c>
      <c r="G8" s="13" t="s">
        <v>2</v>
      </c>
      <c r="H8" s="13" t="s">
        <v>3</v>
      </c>
      <c r="I8" s="13" t="s">
        <v>4</v>
      </c>
      <c r="M8" s="13"/>
      <c r="N8" s="13" t="s">
        <v>5</v>
      </c>
      <c r="O8" s="3" t="s">
        <v>6</v>
      </c>
    </row>
    <row r="9" spans="1:15" ht="12.75">
      <c r="A9" s="15"/>
      <c r="B9" s="16"/>
      <c r="C9" s="16"/>
      <c r="D9" s="16"/>
      <c r="E9" s="16"/>
      <c r="F9" s="17" t="s">
        <v>19</v>
      </c>
      <c r="G9" s="18"/>
      <c r="H9" s="18"/>
      <c r="I9" s="18"/>
      <c r="J9" s="18"/>
      <c r="K9" s="18"/>
      <c r="L9" s="18"/>
      <c r="M9" s="18"/>
      <c r="N9" s="18"/>
      <c r="O9" s="19"/>
    </row>
    <row r="10" spans="1:15" ht="12.75">
      <c r="A10" s="15"/>
      <c r="B10" s="5"/>
      <c r="C10" s="5"/>
      <c r="D10" s="5"/>
      <c r="E10" s="5"/>
      <c r="F10" s="17" t="s">
        <v>104</v>
      </c>
      <c r="G10" s="113" t="s">
        <v>81</v>
      </c>
      <c r="H10" s="114"/>
      <c r="I10" s="114"/>
      <c r="J10" s="114"/>
      <c r="K10" s="114"/>
      <c r="L10" s="114"/>
      <c r="M10" s="114"/>
      <c r="N10" s="114"/>
      <c r="O10" s="115"/>
    </row>
    <row r="11" spans="1:15" ht="13.5" thickBot="1">
      <c r="A11" s="15"/>
      <c r="B11" s="21" t="s">
        <v>8</v>
      </c>
      <c r="C11" s="21"/>
      <c r="D11" s="21"/>
      <c r="E11" s="21"/>
      <c r="F11" s="22" t="s">
        <v>105</v>
      </c>
      <c r="G11" s="21" t="s">
        <v>94</v>
      </c>
      <c r="H11" s="21" t="s">
        <v>95</v>
      </c>
      <c r="I11" s="21" t="s">
        <v>106</v>
      </c>
      <c r="J11" s="21" t="s">
        <v>107</v>
      </c>
      <c r="K11" s="21" t="s">
        <v>108</v>
      </c>
      <c r="L11" s="21" t="s">
        <v>109</v>
      </c>
      <c r="M11" s="21" t="s">
        <v>110</v>
      </c>
      <c r="N11" s="21" t="s">
        <v>111</v>
      </c>
      <c r="O11" s="23" t="s">
        <v>112</v>
      </c>
    </row>
    <row r="12" spans="1:15" ht="6.75" customHeight="1">
      <c r="A12" s="15"/>
      <c r="B12" s="12"/>
      <c r="C12" s="12"/>
      <c r="D12" s="12"/>
      <c r="E12" s="12"/>
      <c r="F12" s="17"/>
      <c r="G12" s="12"/>
      <c r="H12" s="12"/>
      <c r="I12" s="12"/>
      <c r="J12" s="12"/>
      <c r="K12" s="12"/>
      <c r="L12" s="12"/>
      <c r="M12" s="12"/>
      <c r="N12" s="12"/>
      <c r="O12" s="83"/>
    </row>
    <row r="13" spans="1:15" ht="12.75">
      <c r="A13" s="24">
        <v>1</v>
      </c>
      <c r="B13" s="8" t="s">
        <v>9</v>
      </c>
      <c r="C13" s="8"/>
      <c r="D13" s="8"/>
      <c r="E13" s="8"/>
      <c r="F13" s="25"/>
      <c r="G13" s="26"/>
      <c r="H13" s="26"/>
      <c r="I13" s="26"/>
      <c r="J13" s="26"/>
      <c r="K13" s="26"/>
      <c r="L13" s="26"/>
      <c r="M13" s="26"/>
      <c r="N13" s="26"/>
      <c r="O13" s="27"/>
    </row>
    <row r="14" spans="1:15" ht="6.75" customHeight="1">
      <c r="A14" s="24"/>
      <c r="B14" s="3"/>
      <c r="C14" s="3"/>
      <c r="D14" s="3"/>
      <c r="E14" s="3"/>
      <c r="F14" s="25"/>
      <c r="G14" s="26"/>
      <c r="H14" s="26"/>
      <c r="I14" s="26"/>
      <c r="J14" s="26"/>
      <c r="K14" s="26"/>
      <c r="L14" s="26"/>
      <c r="M14" s="26"/>
      <c r="N14" s="26"/>
      <c r="O14" s="27"/>
    </row>
    <row r="15" spans="1:15" ht="12.75">
      <c r="A15" s="24">
        <f>+A13+1</f>
        <v>2</v>
      </c>
      <c r="B15" s="5" t="s">
        <v>10</v>
      </c>
      <c r="C15" s="10"/>
      <c r="D15" s="10"/>
      <c r="E15" s="10"/>
      <c r="F15" s="25"/>
      <c r="G15" s="26"/>
      <c r="H15" s="26"/>
      <c r="I15" s="26"/>
      <c r="J15" s="28"/>
      <c r="K15" s="28"/>
      <c r="L15" s="26"/>
      <c r="M15" s="26"/>
      <c r="N15" s="26"/>
      <c r="O15" s="27"/>
    </row>
    <row r="16" spans="1:15" ht="12.75">
      <c r="A16" s="24">
        <f aca="true" t="shared" si="0" ref="A16:A21">+A15+1</f>
        <v>3</v>
      </c>
      <c r="B16" s="5"/>
      <c r="C16" s="10"/>
      <c r="D16" s="7" t="s">
        <v>11</v>
      </c>
      <c r="E16" s="10"/>
      <c r="F16" s="61">
        <f>SUM(G16:O16)</f>
        <v>234215.03679</v>
      </c>
      <c r="G16" s="62">
        <f>'Page 1 Detail'!G16/1000</f>
        <v>182999.01811716813</v>
      </c>
      <c r="H16" s="62">
        <f>'Page 1 Detail'!H16/1000</f>
        <v>41914.62736357846</v>
      </c>
      <c r="I16" s="62">
        <f>'Page 1 Detail'!I16/1000</f>
        <v>3950.2448493829183</v>
      </c>
      <c r="J16" s="62">
        <f>'Page 1 Detail'!J16/1000</f>
        <v>0</v>
      </c>
      <c r="K16" s="62">
        <f>'Page 1 Detail'!K16/1000</f>
        <v>0</v>
      </c>
      <c r="L16" s="62">
        <f>'Page 1 Detail'!L16/1000</f>
        <v>0</v>
      </c>
      <c r="M16" s="62">
        <f>'Page 1 Detail'!M16/1000</f>
        <v>0</v>
      </c>
      <c r="N16" s="62">
        <f>'Page 1 Detail'!N16/1000</f>
        <v>521.333201304021</v>
      </c>
      <c r="O16" s="63">
        <f>'Page 1 Detail'!O16/1000</f>
        <v>4829.813258566482</v>
      </c>
    </row>
    <row r="17" spans="1:15" ht="12.75">
      <c r="A17" s="24">
        <f t="shared" si="0"/>
        <v>4</v>
      </c>
      <c r="B17" s="5"/>
      <c r="C17" s="10"/>
      <c r="D17" s="7" t="s">
        <v>12</v>
      </c>
      <c r="E17" s="10"/>
      <c r="F17" s="29">
        <f>SUM(G17:O17)</f>
        <v>0</v>
      </c>
      <c r="G17" s="26">
        <f>'Page 1 Detail'!G17/1000</f>
        <v>0</v>
      </c>
      <c r="H17" s="26">
        <f>'Page 1 Detail'!H17/1000</f>
        <v>0</v>
      </c>
      <c r="I17" s="26">
        <f>'Page 1 Detail'!I17/1000</f>
        <v>0</v>
      </c>
      <c r="J17" s="26">
        <f>'Page 1 Detail'!J17/1000</f>
        <v>0</v>
      </c>
      <c r="K17" s="26">
        <f>'Page 1 Detail'!K17/1000</f>
        <v>0</v>
      </c>
      <c r="L17" s="26">
        <f>'Page 1 Detail'!L17/1000</f>
        <v>0</v>
      </c>
      <c r="M17" s="26">
        <f>'Page 1 Detail'!M17/1000</f>
        <v>0</v>
      </c>
      <c r="N17" s="26">
        <f>'Page 1 Detail'!N17/1000</f>
        <v>0</v>
      </c>
      <c r="O17" s="27">
        <f>'Page 1 Detail'!O17/1000</f>
        <v>0</v>
      </c>
    </row>
    <row r="18" spans="1:15" ht="12.75">
      <c r="A18" s="24">
        <f t="shared" si="0"/>
        <v>5</v>
      </c>
      <c r="B18" s="5"/>
      <c r="C18" s="10"/>
      <c r="D18" s="7" t="s">
        <v>13</v>
      </c>
      <c r="E18" s="10"/>
      <c r="F18" s="29">
        <f>SUM(G18:O18)</f>
        <v>0</v>
      </c>
      <c r="G18" s="26">
        <f>'Page 1 Detail'!G18/1000</f>
        <v>0</v>
      </c>
      <c r="H18" s="26">
        <f>'Page 1 Detail'!H18/1000</f>
        <v>0</v>
      </c>
      <c r="I18" s="26">
        <f>'Page 1 Detail'!I18/1000</f>
        <v>0</v>
      </c>
      <c r="J18" s="26">
        <f>'Page 1 Detail'!J18/1000</f>
        <v>0</v>
      </c>
      <c r="K18" s="26">
        <f>'Page 1 Detail'!K18/1000</f>
        <v>0</v>
      </c>
      <c r="L18" s="26">
        <f>'Page 1 Detail'!L18/1000</f>
        <v>0</v>
      </c>
      <c r="M18" s="26">
        <f>'Page 1 Detail'!M18/1000</f>
        <v>0</v>
      </c>
      <c r="N18" s="26">
        <f>'Page 1 Detail'!N18/1000</f>
        <v>0</v>
      </c>
      <c r="O18" s="27">
        <f>'Page 1 Detail'!O18/1000</f>
        <v>0</v>
      </c>
    </row>
    <row r="19" spans="1:15" ht="12.75">
      <c r="A19" s="24">
        <f t="shared" si="0"/>
        <v>6</v>
      </c>
      <c r="B19" s="5"/>
      <c r="C19" s="10"/>
      <c r="D19" s="7" t="s">
        <v>14</v>
      </c>
      <c r="E19" s="10"/>
      <c r="F19" s="29">
        <f>SUM(G19:O19)</f>
        <v>0</v>
      </c>
      <c r="G19" s="26">
        <f>'Page 1 Detail'!G19/1000</f>
        <v>0</v>
      </c>
      <c r="H19" s="26">
        <f>'Page 1 Detail'!H19/1000</f>
        <v>0</v>
      </c>
      <c r="I19" s="26">
        <f>'Page 1 Detail'!I19/1000</f>
        <v>0</v>
      </c>
      <c r="J19" s="26">
        <f>'Page 1 Detail'!J19/1000</f>
        <v>0</v>
      </c>
      <c r="K19" s="26">
        <f>'Page 1 Detail'!K19/1000</f>
        <v>0</v>
      </c>
      <c r="L19" s="26">
        <f>'Page 1 Detail'!L19/1000</f>
        <v>0</v>
      </c>
      <c r="M19" s="26">
        <f>'Page 1 Detail'!M19/1000</f>
        <v>0</v>
      </c>
      <c r="N19" s="26">
        <f>'Page 1 Detail'!N19/1000</f>
        <v>0</v>
      </c>
      <c r="O19" s="27">
        <f>'Page 1 Detail'!O19/1000</f>
        <v>0</v>
      </c>
    </row>
    <row r="20" spans="1:15" ht="12.75">
      <c r="A20" s="24">
        <f t="shared" si="0"/>
        <v>7</v>
      </c>
      <c r="B20" s="5"/>
      <c r="C20" s="10"/>
      <c r="D20" s="7" t="s">
        <v>15</v>
      </c>
      <c r="E20" s="10"/>
      <c r="F20" s="29">
        <f>SUM(G20:O20)</f>
        <v>6365.863000565138</v>
      </c>
      <c r="G20" s="26">
        <f>'Page 1 Detail'!G20/1000</f>
        <v>5382.27724119577</v>
      </c>
      <c r="H20" s="26">
        <f>'Page 1 Detail'!H20/1000</f>
        <v>855.740026217707</v>
      </c>
      <c r="I20" s="26">
        <f>'Page 1 Detail'!I20/1000</f>
        <v>72.38361345282303</v>
      </c>
      <c r="J20" s="26">
        <f>'Page 1 Detail'!J20/1000</f>
        <v>0</v>
      </c>
      <c r="K20" s="26">
        <f>'Page 1 Detail'!K20/1000</f>
        <v>0</v>
      </c>
      <c r="L20" s="26">
        <f>'Page 1 Detail'!L20/1000</f>
        <v>0</v>
      </c>
      <c r="M20" s="26">
        <f>'Page 1 Detail'!M20/1000</f>
        <v>0</v>
      </c>
      <c r="N20" s="26">
        <f>'Page 1 Detail'!N20/1000</f>
        <v>6.776831967547643</v>
      </c>
      <c r="O20" s="27">
        <f>'Page 1 Detail'!O20/1000</f>
        <v>48.68528773128974</v>
      </c>
    </row>
    <row r="21" spans="1:15" ht="12.75">
      <c r="A21" s="24">
        <f t="shared" si="0"/>
        <v>8</v>
      </c>
      <c r="B21" s="5"/>
      <c r="C21" s="10" t="s">
        <v>16</v>
      </c>
      <c r="D21" s="10"/>
      <c r="E21" s="10"/>
      <c r="F21" s="67">
        <f>SUM(F16:F20)</f>
        <v>240580.89979056516</v>
      </c>
      <c r="G21" s="68">
        <f aca="true" t="shared" si="1" ref="G21:O21">SUM(G16:G20)</f>
        <v>188381.2953583639</v>
      </c>
      <c r="H21" s="68">
        <f t="shared" si="1"/>
        <v>42770.36738979617</v>
      </c>
      <c r="I21" s="68">
        <f t="shared" si="1"/>
        <v>4022.628462835741</v>
      </c>
      <c r="J21" s="68">
        <f t="shared" si="1"/>
        <v>0</v>
      </c>
      <c r="K21" s="68">
        <f t="shared" si="1"/>
        <v>0</v>
      </c>
      <c r="L21" s="68">
        <f t="shared" si="1"/>
        <v>0</v>
      </c>
      <c r="M21" s="68">
        <f t="shared" si="1"/>
        <v>0</v>
      </c>
      <c r="N21" s="68">
        <f t="shared" si="1"/>
        <v>528.1100332715687</v>
      </c>
      <c r="O21" s="69">
        <f t="shared" si="1"/>
        <v>4878.498546297771</v>
      </c>
    </row>
    <row r="22" spans="1:15" ht="6.75" customHeight="1">
      <c r="A22" s="24"/>
      <c r="B22" s="5"/>
      <c r="C22" s="10"/>
      <c r="D22" s="10"/>
      <c r="E22" s="10"/>
      <c r="F22" s="25"/>
      <c r="G22" s="30"/>
      <c r="H22" s="26"/>
      <c r="I22" s="26"/>
      <c r="J22" s="26"/>
      <c r="K22" s="26"/>
      <c r="L22" s="26"/>
      <c r="M22" s="26"/>
      <c r="N22" s="26"/>
      <c r="O22" s="27"/>
    </row>
    <row r="23" spans="1:15" ht="12.75">
      <c r="A23" s="24">
        <f>+A21+1</f>
        <v>9</v>
      </c>
      <c r="B23" s="5" t="s">
        <v>17</v>
      </c>
      <c r="C23" s="10"/>
      <c r="D23" s="10"/>
      <c r="E23" s="10"/>
      <c r="F23" s="25"/>
      <c r="G23" s="26"/>
      <c r="H23" s="26"/>
      <c r="I23" s="26"/>
      <c r="J23" s="26"/>
      <c r="K23" s="26"/>
      <c r="L23" s="26"/>
      <c r="M23" s="26"/>
      <c r="N23" s="26"/>
      <c r="O23" s="27"/>
    </row>
    <row r="24" spans="1:15" ht="12.75">
      <c r="A24" s="24">
        <f>+A23+1</f>
        <v>10</v>
      </c>
      <c r="B24" s="5"/>
      <c r="C24" s="10" t="s">
        <v>18</v>
      </c>
      <c r="D24" s="10"/>
      <c r="E24" s="10"/>
      <c r="F24" s="29"/>
      <c r="G24" s="26"/>
      <c r="H24" s="26"/>
      <c r="I24" s="26"/>
      <c r="J24" s="26"/>
      <c r="K24" s="26"/>
      <c r="L24" s="26"/>
      <c r="M24" s="26"/>
      <c r="N24" s="26"/>
      <c r="O24" s="27"/>
    </row>
    <row r="25" spans="1:15" ht="12.75">
      <c r="A25" s="24">
        <f>+A24+1</f>
        <v>11</v>
      </c>
      <c r="B25" s="5"/>
      <c r="C25" s="10"/>
      <c r="D25" s="10" t="s">
        <v>19</v>
      </c>
      <c r="E25" s="10" t="s">
        <v>20</v>
      </c>
      <c r="F25" s="61">
        <v>0</v>
      </c>
      <c r="G25" s="62">
        <f>'Page 1 Detail'!G25/1000</f>
        <v>189.2137278790242</v>
      </c>
      <c r="H25" s="62">
        <f>'Page 1 Detail'!H25/1000</f>
        <v>79.34089538559344</v>
      </c>
      <c r="I25" s="62">
        <f>'Page 1 Detail'!I25/1000</f>
        <v>22.980376735382364</v>
      </c>
      <c r="J25" s="62">
        <f>'Page 1 Detail'!J25/1000</f>
        <v>0</v>
      </c>
      <c r="K25" s="62">
        <f>'Page 1 Detail'!K25/1000</f>
        <v>0</v>
      </c>
      <c r="L25" s="62">
        <f>'Page 1 Detail'!L25/1000</f>
        <v>0</v>
      </c>
      <c r="M25" s="62">
        <f>'Page 1 Detail'!M25/1000</f>
        <v>0</v>
      </c>
      <c r="N25" s="62">
        <f>'Page 1 Detail'!N25/1000</f>
        <v>-41.535</v>
      </c>
      <c r="O25" s="63">
        <f>'Page 1 Detail'!O25/1000</f>
        <v>-250</v>
      </c>
    </row>
    <row r="26" spans="1:15" ht="12.75">
      <c r="A26" s="24">
        <f>+A25+1</f>
        <v>12</v>
      </c>
      <c r="B26" s="5"/>
      <c r="C26" s="10"/>
      <c r="D26" s="10" t="s">
        <v>21</v>
      </c>
      <c r="E26" s="10"/>
      <c r="F26" s="70">
        <f>SUM(F24:F25)</f>
        <v>0</v>
      </c>
      <c r="G26" s="68">
        <f>SUM(G24:G25)</f>
        <v>189.2137278790242</v>
      </c>
      <c r="H26" s="68">
        <f aca="true" t="shared" si="2" ref="H26:O26">SUM(H24:H25)</f>
        <v>79.34089538559344</v>
      </c>
      <c r="I26" s="68">
        <f t="shared" si="2"/>
        <v>22.980376735382364</v>
      </c>
      <c r="J26" s="68">
        <f t="shared" si="2"/>
        <v>0</v>
      </c>
      <c r="K26" s="68">
        <f t="shared" si="2"/>
        <v>0</v>
      </c>
      <c r="L26" s="68">
        <f t="shared" si="2"/>
        <v>0</v>
      </c>
      <c r="M26" s="68">
        <f t="shared" si="2"/>
        <v>0</v>
      </c>
      <c r="N26" s="68">
        <f t="shared" si="2"/>
        <v>-41.535</v>
      </c>
      <c r="O26" s="69">
        <f t="shared" si="2"/>
        <v>-250</v>
      </c>
    </row>
    <row r="27" spans="1:15" ht="6.75" customHeight="1">
      <c r="A27" s="24"/>
      <c r="B27" s="5"/>
      <c r="C27" s="10"/>
      <c r="D27" s="10"/>
      <c r="E27" s="10"/>
      <c r="F27" s="25"/>
      <c r="G27" s="26"/>
      <c r="H27" s="26"/>
      <c r="I27" s="26"/>
      <c r="J27" s="26"/>
      <c r="K27" s="26"/>
      <c r="L27" s="26"/>
      <c r="M27" s="26"/>
      <c r="N27" s="26"/>
      <c r="O27" s="27"/>
    </row>
    <row r="28" spans="1:15" ht="12.75">
      <c r="A28" s="24">
        <f>+A26+1</f>
        <v>13</v>
      </c>
      <c r="B28" s="5"/>
      <c r="C28" s="10" t="s">
        <v>22</v>
      </c>
      <c r="D28" s="10"/>
      <c r="E28" s="10"/>
      <c r="F28" s="25"/>
      <c r="G28" s="26"/>
      <c r="H28" s="26"/>
      <c r="I28" s="26"/>
      <c r="J28" s="26"/>
      <c r="K28" s="26"/>
      <c r="L28" s="26"/>
      <c r="M28" s="26"/>
      <c r="N28" s="26"/>
      <c r="O28" s="27"/>
    </row>
    <row r="29" spans="1:15" ht="12.75">
      <c r="A29" s="24">
        <f aca="true" t="shared" si="3" ref="A29:A34">+A28+1</f>
        <v>14</v>
      </c>
      <c r="B29" s="5"/>
      <c r="C29" s="10"/>
      <c r="D29" s="7" t="s">
        <v>23</v>
      </c>
      <c r="E29" s="10"/>
      <c r="F29" s="61">
        <f>SUM(G29:O29)</f>
        <v>-1969.3871938459422</v>
      </c>
      <c r="G29" s="62">
        <f>'Page 1 Detail'!G29/1000</f>
        <v>-1546.0994533441683</v>
      </c>
      <c r="H29" s="62">
        <f>'Page 1 Detail'!H29/1000</f>
        <v>-318.81129635953135</v>
      </c>
      <c r="I29" s="62">
        <f>'Page 1 Detail'!I29/1000</f>
        <v>-38.69399956692307</v>
      </c>
      <c r="J29" s="62">
        <f>'Page 1 Detail'!J29/1000</f>
        <v>0</v>
      </c>
      <c r="K29" s="62">
        <f>'Page 1 Detail'!K29/1000</f>
        <v>0</v>
      </c>
      <c r="L29" s="62">
        <f>'Page 1 Detail'!L29/1000</f>
        <v>0</v>
      </c>
      <c r="M29" s="62">
        <f>'Page 1 Detail'!M29/1000</f>
        <v>0</v>
      </c>
      <c r="N29" s="62">
        <f>'Page 1 Detail'!N29/1000</f>
        <v>-6.564680595231685</v>
      </c>
      <c r="O29" s="63">
        <f>'Page 1 Detail'!O29/1000</f>
        <v>-59.21776398008784</v>
      </c>
    </row>
    <row r="30" spans="1:15" ht="12.75">
      <c r="A30" s="24">
        <f t="shared" si="3"/>
        <v>15</v>
      </c>
      <c r="B30" s="5"/>
      <c r="C30" s="10"/>
      <c r="D30" s="7" t="s">
        <v>24</v>
      </c>
      <c r="E30" s="10"/>
      <c r="F30" s="61">
        <f>SUM(G30:O30)</f>
        <v>51733.60374920683</v>
      </c>
      <c r="G30" s="26">
        <f>'Page 1 Detail'!G30/1000</f>
        <v>40614.30719470264</v>
      </c>
      <c r="H30" s="26">
        <f>'Page 1 Detail'!H30/1000</f>
        <v>8374.81696244093</v>
      </c>
      <c r="I30" s="26">
        <f>'Page 1 Detail'!I30/1000</f>
        <v>1016.4481861781468</v>
      </c>
      <c r="J30" s="26">
        <f>'Page 1 Detail'!J30/1000</f>
        <v>0</v>
      </c>
      <c r="K30" s="26">
        <f>'Page 1 Detail'!K30/1000</f>
        <v>0</v>
      </c>
      <c r="L30" s="26">
        <f>'Page 1 Detail'!L30/1000</f>
        <v>0</v>
      </c>
      <c r="M30" s="26">
        <f>'Page 1 Detail'!M30/1000</f>
        <v>0</v>
      </c>
      <c r="N30" s="26">
        <f>'Page 1 Detail'!N30/1000</f>
        <v>172.44683306313303</v>
      </c>
      <c r="O30" s="27">
        <f>'Page 1 Detail'!O30/1000</f>
        <v>1555.5845728219797</v>
      </c>
    </row>
    <row r="31" spans="1:15" ht="12.75">
      <c r="A31" s="24">
        <f t="shared" si="3"/>
        <v>16</v>
      </c>
      <c r="B31" s="5"/>
      <c r="C31" s="10"/>
      <c r="D31" s="7" t="s">
        <v>25</v>
      </c>
      <c r="E31" s="10"/>
      <c r="F31" s="29">
        <f>SUM(G31:O31)</f>
        <v>23056.647757143044</v>
      </c>
      <c r="G31" s="26">
        <f>'Page 1 Detail'!G31/1000</f>
        <v>20482.767493850155</v>
      </c>
      <c r="H31" s="26">
        <f>'Page 1 Detail'!H31/1000</f>
        <v>2341.9122241947657</v>
      </c>
      <c r="I31" s="26">
        <f>'Page 1 Detail'!I31/1000</f>
        <v>127.99367954985686</v>
      </c>
      <c r="J31" s="26">
        <f>'Page 1 Detail'!J31/1000</f>
        <v>0</v>
      </c>
      <c r="K31" s="26">
        <f>'Page 1 Detail'!K31/1000</f>
        <v>0</v>
      </c>
      <c r="L31" s="26">
        <f>'Page 1 Detail'!L31/1000</f>
        <v>0</v>
      </c>
      <c r="M31" s="26">
        <f>'Page 1 Detail'!M31/1000</f>
        <v>0</v>
      </c>
      <c r="N31" s="26">
        <f>'Page 1 Detail'!N31/1000</f>
        <v>16.643322187478542</v>
      </c>
      <c r="O31" s="27">
        <f>'Page 1 Detail'!O31/1000</f>
        <v>87.33103736078604</v>
      </c>
    </row>
    <row r="32" spans="1:15" ht="12.75">
      <c r="A32" s="24">
        <f t="shared" si="3"/>
        <v>17</v>
      </c>
      <c r="B32" s="5"/>
      <c r="C32" s="10"/>
      <c r="D32" s="7" t="s">
        <v>26</v>
      </c>
      <c r="E32" s="10"/>
      <c r="F32" s="29">
        <f>SUM(G32:O32)</f>
        <v>3818.7293516066566</v>
      </c>
      <c r="G32" s="26">
        <f>'Page 1 Detail'!G32/1000</f>
        <v>2323.7412950581106</v>
      </c>
      <c r="H32" s="26">
        <f>'Page 1 Detail'!H32/1000</f>
        <v>451.3102500160797</v>
      </c>
      <c r="I32" s="26">
        <f>'Page 1 Detail'!I32/1000</f>
        <v>276.6822488952633</v>
      </c>
      <c r="J32" s="26">
        <f>'Page 1 Detail'!J32/1000</f>
        <v>0</v>
      </c>
      <c r="K32" s="26">
        <f>'Page 1 Detail'!K32/1000</f>
        <v>0</v>
      </c>
      <c r="L32" s="26">
        <f>'Page 1 Detail'!L32/1000</f>
        <v>0</v>
      </c>
      <c r="M32" s="26">
        <f>'Page 1 Detail'!M32/1000</f>
        <v>0</v>
      </c>
      <c r="N32" s="26">
        <f>'Page 1 Detail'!N32/1000</f>
        <v>172.48599595318595</v>
      </c>
      <c r="O32" s="27">
        <f>'Page 1 Detail'!O32/1000</f>
        <v>594.509561684017</v>
      </c>
    </row>
    <row r="33" spans="1:15" ht="12.75">
      <c r="A33" s="24">
        <f t="shared" si="3"/>
        <v>18</v>
      </c>
      <c r="B33" s="5"/>
      <c r="C33" s="10"/>
      <c r="D33" s="7" t="s">
        <v>27</v>
      </c>
      <c r="E33" s="10"/>
      <c r="F33" s="29">
        <f>SUM(G33:O33)</f>
        <v>41508.40868299289</v>
      </c>
      <c r="G33" s="26">
        <f>'Page 1 Detail'!G33/1000</f>
        <v>32940.37468653099</v>
      </c>
      <c r="H33" s="26">
        <f>'Page 1 Detail'!H33/1000</f>
        <v>6805.990391356693</v>
      </c>
      <c r="I33" s="26">
        <f>'Page 1 Detail'!I33/1000</f>
        <v>816.1200015021551</v>
      </c>
      <c r="J33" s="26">
        <f>'Page 1 Detail'!J33/1000</f>
        <v>0</v>
      </c>
      <c r="K33" s="26">
        <f>'Page 1 Detail'!K33/1000</f>
        <v>0</v>
      </c>
      <c r="L33" s="26">
        <f>'Page 1 Detail'!L33/1000</f>
        <v>0</v>
      </c>
      <c r="M33" s="26">
        <f>'Page 1 Detail'!M33/1000</f>
        <v>0</v>
      </c>
      <c r="N33" s="26">
        <f>'Page 1 Detail'!N33/1000</f>
        <v>109.00239532567348</v>
      </c>
      <c r="O33" s="27">
        <f>'Page 1 Detail'!O33/1000</f>
        <v>836.9212082773798</v>
      </c>
    </row>
    <row r="34" spans="1:15" ht="12.75">
      <c r="A34" s="24">
        <f t="shared" si="3"/>
        <v>19</v>
      </c>
      <c r="B34" s="5"/>
      <c r="C34" s="10"/>
      <c r="D34" s="10" t="s">
        <v>28</v>
      </c>
      <c r="E34" s="10"/>
      <c r="F34" s="67">
        <f>SUM(F29:F33)</f>
        <v>118148.00234710347</v>
      </c>
      <c r="G34" s="68">
        <f aca="true" t="shared" si="4" ref="G34:O34">SUM(G29:G33)</f>
        <v>94815.09121679772</v>
      </c>
      <c r="H34" s="68">
        <f t="shared" si="4"/>
        <v>17655.218531648938</v>
      </c>
      <c r="I34" s="68">
        <f t="shared" si="4"/>
        <v>2198.5501165584988</v>
      </c>
      <c r="J34" s="68">
        <f t="shared" si="4"/>
        <v>0</v>
      </c>
      <c r="K34" s="68">
        <f t="shared" si="4"/>
        <v>0</v>
      </c>
      <c r="L34" s="68">
        <f t="shared" si="4"/>
        <v>0</v>
      </c>
      <c r="M34" s="68">
        <f t="shared" si="4"/>
        <v>0</v>
      </c>
      <c r="N34" s="68">
        <f t="shared" si="4"/>
        <v>464.0138659342393</v>
      </c>
      <c r="O34" s="69">
        <f t="shared" si="4"/>
        <v>3015.1286161640746</v>
      </c>
    </row>
    <row r="35" spans="1:15" ht="12.75">
      <c r="A35" s="24"/>
      <c r="B35" s="5"/>
      <c r="C35" s="10"/>
      <c r="D35" s="10"/>
      <c r="E35" s="10"/>
      <c r="F35" s="25"/>
      <c r="G35" s="30"/>
      <c r="H35" s="26"/>
      <c r="I35" s="26"/>
      <c r="J35" s="26"/>
      <c r="K35" s="26"/>
      <c r="L35" s="26"/>
      <c r="M35" s="26"/>
      <c r="N35" s="26"/>
      <c r="O35" s="27"/>
    </row>
    <row r="36" spans="1:15" ht="12.75">
      <c r="A36" s="24">
        <f>+A34+1</f>
        <v>20</v>
      </c>
      <c r="B36" s="5"/>
      <c r="C36" s="10" t="s">
        <v>29</v>
      </c>
      <c r="D36" s="10"/>
      <c r="E36" s="10"/>
      <c r="F36" s="61"/>
      <c r="G36" s="26"/>
      <c r="H36" s="26"/>
      <c r="I36" s="26"/>
      <c r="J36" s="26"/>
      <c r="K36" s="26"/>
      <c r="L36" s="26"/>
      <c r="M36" s="26"/>
      <c r="N36" s="26"/>
      <c r="O36" s="27"/>
    </row>
    <row r="37" spans="1:15" ht="12.75">
      <c r="A37" s="24">
        <f>+A36+1</f>
        <v>21</v>
      </c>
      <c r="B37" s="5"/>
      <c r="C37" s="10"/>
      <c r="D37" s="7" t="s">
        <v>30</v>
      </c>
      <c r="E37" s="10"/>
      <c r="F37" s="61">
        <f>SUM(G37:O37)</f>
        <v>42170.17354900999</v>
      </c>
      <c r="G37" s="62">
        <f>'Page 1 Detail'!G37/1000</f>
        <v>33630.37191197141</v>
      </c>
      <c r="H37" s="62">
        <f>'Page 1 Detail'!H37/1000</f>
        <v>6791.142757196993</v>
      </c>
      <c r="I37" s="62">
        <f>'Page 1 Detail'!I37/1000</f>
        <v>761.6696306783989</v>
      </c>
      <c r="J37" s="62">
        <f>'Page 1 Detail'!J37/1000</f>
        <v>0</v>
      </c>
      <c r="K37" s="62">
        <f>'Page 1 Detail'!K37/1000</f>
        <v>0</v>
      </c>
      <c r="L37" s="62">
        <f>'Page 1 Detail'!L37/1000</f>
        <v>0</v>
      </c>
      <c r="M37" s="62">
        <f>'Page 1 Detail'!M37/1000</f>
        <v>0</v>
      </c>
      <c r="N37" s="62">
        <f>'Page 1 Detail'!N37/1000</f>
        <v>113.73454675375915</v>
      </c>
      <c r="O37" s="63">
        <f>'Page 1 Detail'!O37/1000</f>
        <v>873.2547024094318</v>
      </c>
    </row>
    <row r="38" spans="1:15" ht="12.75">
      <c r="A38" s="24">
        <f>+A37+1</f>
        <v>22</v>
      </c>
      <c r="B38" s="5"/>
      <c r="C38" s="10"/>
      <c r="D38" s="10" t="s">
        <v>31</v>
      </c>
      <c r="E38" s="10"/>
      <c r="F38" s="29">
        <f>SUM(G38:O38)</f>
        <v>12437.754123274924</v>
      </c>
      <c r="G38" s="26">
        <f>'Page 1 Detail'!G38/1000</f>
        <v>9947.778382892944</v>
      </c>
      <c r="H38" s="26">
        <f>'Page 1 Detail'!H38/1000</f>
        <v>1981.462323142847</v>
      </c>
      <c r="I38" s="26">
        <f>'Page 1 Detail'!I38/1000</f>
        <v>212.87339148934842</v>
      </c>
      <c r="J38" s="26">
        <f>'Page 1 Detail'!J38/1000</f>
        <v>0</v>
      </c>
      <c r="K38" s="26">
        <f>'Page 1 Detail'!K38/1000</f>
        <v>0</v>
      </c>
      <c r="L38" s="26">
        <f>'Page 1 Detail'!L38/1000</f>
        <v>0</v>
      </c>
      <c r="M38" s="26">
        <f>'Page 1 Detail'!M38/1000</f>
        <v>0</v>
      </c>
      <c r="N38" s="26">
        <f>'Page 1 Detail'!N38/1000</f>
        <v>34.067731091731325</v>
      </c>
      <c r="O38" s="27">
        <f>'Page 1 Detail'!O38/1000</f>
        <v>261.57229465805295</v>
      </c>
    </row>
    <row r="39" spans="1:15" ht="12.75">
      <c r="A39" s="24">
        <f>+A38+1</f>
        <v>23</v>
      </c>
      <c r="B39" s="5"/>
      <c r="C39" s="10"/>
      <c r="D39" s="10" t="s">
        <v>32</v>
      </c>
      <c r="E39" s="10"/>
      <c r="F39" s="29">
        <f>SUM(G39:O39)</f>
        <v>16874.04905299398</v>
      </c>
      <c r="G39" s="26">
        <f>'Page 1 Detail'!G39/1000</f>
        <v>13526.126443072664</v>
      </c>
      <c r="H39" s="26">
        <f>'Page 1 Detail'!H39/1000</f>
        <v>2662.942746411304</v>
      </c>
      <c r="I39" s="26">
        <f>'Page 1 Detail'!I39/1000</f>
        <v>283.73236514220673</v>
      </c>
      <c r="J39" s="26">
        <f>'Page 1 Detail'!J39/1000</f>
        <v>0</v>
      </c>
      <c r="K39" s="26">
        <f>'Page 1 Detail'!K39/1000</f>
        <v>0</v>
      </c>
      <c r="L39" s="26">
        <f>'Page 1 Detail'!L39/1000</f>
        <v>0</v>
      </c>
      <c r="M39" s="26">
        <f>'Page 1 Detail'!M39/1000</f>
        <v>0</v>
      </c>
      <c r="N39" s="26">
        <f>'Page 1 Detail'!N39/1000</f>
        <v>47.13609519705039</v>
      </c>
      <c r="O39" s="27">
        <f>'Page 1 Detail'!O39/1000</f>
        <v>354.1114031707548</v>
      </c>
    </row>
    <row r="40" spans="1:15" ht="12.75">
      <c r="A40" s="24">
        <f>+A39+1</f>
        <v>24</v>
      </c>
      <c r="B40" s="5"/>
      <c r="C40" s="10"/>
      <c r="D40" s="10" t="s">
        <v>33</v>
      </c>
      <c r="E40" s="10"/>
      <c r="F40" s="67">
        <f aca="true" t="shared" si="5" ref="F40:O40">SUM(F37:F39)</f>
        <v>71481.9767252789</v>
      </c>
      <c r="G40" s="68">
        <f t="shared" si="5"/>
        <v>57104.27673793702</v>
      </c>
      <c r="H40" s="68">
        <f t="shared" si="5"/>
        <v>11435.547826751146</v>
      </c>
      <c r="I40" s="68">
        <f t="shared" si="5"/>
        <v>1258.275387309954</v>
      </c>
      <c r="J40" s="68">
        <f t="shared" si="5"/>
        <v>0</v>
      </c>
      <c r="K40" s="68">
        <f t="shared" si="5"/>
        <v>0</v>
      </c>
      <c r="L40" s="68">
        <f t="shared" si="5"/>
        <v>0</v>
      </c>
      <c r="M40" s="68">
        <f t="shared" si="5"/>
        <v>0</v>
      </c>
      <c r="N40" s="68">
        <f t="shared" si="5"/>
        <v>194.93837304254086</v>
      </c>
      <c r="O40" s="69">
        <f t="shared" si="5"/>
        <v>1488.9384002382396</v>
      </c>
    </row>
    <row r="41" spans="1:15" ht="6.75" customHeight="1" thickBot="1">
      <c r="A41" s="24"/>
      <c r="B41" s="5"/>
      <c r="C41" s="10"/>
      <c r="D41" s="10"/>
      <c r="E41" s="10"/>
      <c r="F41" s="31"/>
      <c r="G41" s="32"/>
      <c r="H41" s="32"/>
      <c r="I41" s="32"/>
      <c r="J41" s="32"/>
      <c r="K41" s="32"/>
      <c r="L41" s="32"/>
      <c r="M41" s="32"/>
      <c r="N41" s="32"/>
      <c r="O41" s="33"/>
    </row>
    <row r="42" spans="1:15" ht="6.75" customHeight="1" thickTop="1">
      <c r="A42" s="24"/>
      <c r="B42" s="5"/>
      <c r="C42" s="10"/>
      <c r="D42" s="10"/>
      <c r="E42" s="10"/>
      <c r="F42" s="25"/>
      <c r="G42" s="26"/>
      <c r="H42" s="26"/>
      <c r="I42" s="26"/>
      <c r="J42" s="26"/>
      <c r="K42" s="26"/>
      <c r="L42" s="26"/>
      <c r="M42" s="26"/>
      <c r="N42" s="26"/>
      <c r="O42" s="27"/>
    </row>
    <row r="43" spans="1:15" ht="12.75">
      <c r="A43" s="24">
        <f>+A40+1</f>
        <v>25</v>
      </c>
      <c r="B43" s="5"/>
      <c r="C43" s="10" t="s">
        <v>34</v>
      </c>
      <c r="D43" s="10"/>
      <c r="E43" s="10"/>
      <c r="F43" s="61">
        <f>SUM(G43:O43)</f>
        <v>189629.97907238238</v>
      </c>
      <c r="G43" s="62">
        <f>G26+G34+G40</f>
        <v>152108.58168261376</v>
      </c>
      <c r="H43" s="62">
        <f aca="true" t="shared" si="6" ref="H43:O43">H26+H34+H40</f>
        <v>29170.107253785678</v>
      </c>
      <c r="I43" s="62">
        <f t="shared" si="6"/>
        <v>3479.8058806038352</v>
      </c>
      <c r="J43" s="62">
        <f t="shared" si="6"/>
        <v>0</v>
      </c>
      <c r="K43" s="62">
        <f t="shared" si="6"/>
        <v>0</v>
      </c>
      <c r="L43" s="62">
        <f t="shared" si="6"/>
        <v>0</v>
      </c>
      <c r="M43" s="62">
        <f t="shared" si="6"/>
        <v>0</v>
      </c>
      <c r="N43" s="62">
        <f t="shared" si="6"/>
        <v>617.4172389767801</v>
      </c>
      <c r="O43" s="63">
        <f t="shared" si="6"/>
        <v>4254.067016402314</v>
      </c>
    </row>
    <row r="44" spans="1:15" ht="6.75" customHeight="1" thickBot="1">
      <c r="A44" s="24"/>
      <c r="B44" s="5"/>
      <c r="C44" s="10"/>
      <c r="D44" s="10"/>
      <c r="E44" s="10"/>
      <c r="F44" s="31"/>
      <c r="G44" s="32"/>
      <c r="H44" s="32"/>
      <c r="I44" s="32"/>
      <c r="J44" s="32"/>
      <c r="K44" s="32"/>
      <c r="L44" s="32"/>
      <c r="M44" s="32"/>
      <c r="N44" s="32"/>
      <c r="O44" s="33"/>
    </row>
    <row r="45" spans="1:15" ht="6.75" customHeight="1" thickTop="1">
      <c r="A45" s="24"/>
      <c r="B45" s="5"/>
      <c r="C45" s="10"/>
      <c r="D45" s="10"/>
      <c r="E45" s="10"/>
      <c r="F45" s="25"/>
      <c r="G45" s="26"/>
      <c r="H45" s="26"/>
      <c r="I45" s="26"/>
      <c r="J45" s="26"/>
      <c r="K45" s="26"/>
      <c r="L45" s="26"/>
      <c r="M45" s="26"/>
      <c r="N45" s="26"/>
      <c r="O45" s="27"/>
    </row>
    <row r="46" spans="1:15" ht="12.75">
      <c r="A46" s="24">
        <f>+A43+1</f>
        <v>26</v>
      </c>
      <c r="B46" s="5" t="s">
        <v>35</v>
      </c>
      <c r="C46" s="10"/>
      <c r="D46" s="10"/>
      <c r="E46" s="10"/>
      <c r="F46" s="61">
        <f aca="true" t="shared" si="7" ref="F46:O46">+F21-F43</f>
        <v>50950.92071818278</v>
      </c>
      <c r="G46" s="62">
        <f t="shared" si="7"/>
        <v>36272.71367575013</v>
      </c>
      <c r="H46" s="62">
        <f t="shared" si="7"/>
        <v>13600.260136010493</v>
      </c>
      <c r="I46" s="62">
        <f t="shared" si="7"/>
        <v>542.8225822319059</v>
      </c>
      <c r="J46" s="62">
        <f t="shared" si="7"/>
        <v>0</v>
      </c>
      <c r="K46" s="62">
        <f t="shared" si="7"/>
        <v>0</v>
      </c>
      <c r="L46" s="62">
        <f t="shared" si="7"/>
        <v>0</v>
      </c>
      <c r="M46" s="62">
        <f t="shared" si="7"/>
        <v>0</v>
      </c>
      <c r="N46" s="62">
        <f t="shared" si="7"/>
        <v>-89.30720570521146</v>
      </c>
      <c r="O46" s="63">
        <f t="shared" si="7"/>
        <v>624.4315298954571</v>
      </c>
    </row>
    <row r="47" spans="1:15" ht="6.75" customHeight="1" thickBot="1">
      <c r="A47" s="24"/>
      <c r="B47" s="34"/>
      <c r="C47" s="34"/>
      <c r="D47" s="34"/>
      <c r="E47" s="34"/>
      <c r="F47" s="35"/>
      <c r="G47" s="34"/>
      <c r="H47" s="34"/>
      <c r="I47" s="34"/>
      <c r="J47" s="34"/>
      <c r="K47" s="34"/>
      <c r="L47" s="34"/>
      <c r="M47" s="34"/>
      <c r="N47" s="34"/>
      <c r="O47" s="36"/>
    </row>
    <row r="48" spans="1:15" ht="6.75" customHeight="1">
      <c r="A48" s="24"/>
      <c r="F48" s="25"/>
      <c r="G48" s="26"/>
      <c r="H48" s="26"/>
      <c r="I48" s="26"/>
      <c r="J48" s="26"/>
      <c r="K48" s="26"/>
      <c r="L48" s="26"/>
      <c r="M48" s="26"/>
      <c r="N48" s="26"/>
      <c r="O48" s="27"/>
    </row>
    <row r="49" spans="1:15" ht="12.75">
      <c r="A49" s="24">
        <f>+A46+1</f>
        <v>27</v>
      </c>
      <c r="B49" s="37" t="s">
        <v>36</v>
      </c>
      <c r="C49" s="37"/>
      <c r="D49" s="37"/>
      <c r="E49" s="37"/>
      <c r="F49" s="25"/>
      <c r="G49" s="26"/>
      <c r="H49" s="26"/>
      <c r="I49" s="26"/>
      <c r="J49" s="26"/>
      <c r="K49" s="26"/>
      <c r="L49" s="26"/>
      <c r="M49" s="26"/>
      <c r="N49" s="26"/>
      <c r="O49" s="27"/>
    </row>
    <row r="50" spans="1:15" ht="6.75" customHeight="1">
      <c r="A50" s="24"/>
      <c r="B50" s="13"/>
      <c r="C50" s="13"/>
      <c r="D50" s="13"/>
      <c r="E50" s="13"/>
      <c r="F50" s="25"/>
      <c r="G50" s="26"/>
      <c r="H50" s="26"/>
      <c r="I50" s="26"/>
      <c r="J50" s="26"/>
      <c r="K50" s="26"/>
      <c r="L50" s="26"/>
      <c r="M50" s="26"/>
      <c r="N50" s="26"/>
      <c r="O50" s="27"/>
    </row>
    <row r="51" spans="1:15" ht="12.75">
      <c r="A51" s="24">
        <f>+A49+1</f>
        <v>28</v>
      </c>
      <c r="B51" s="5" t="s">
        <v>37</v>
      </c>
      <c r="C51" s="10"/>
      <c r="D51" s="10"/>
      <c r="E51" s="10"/>
      <c r="F51" s="25"/>
      <c r="G51" s="26"/>
      <c r="H51" s="26"/>
      <c r="I51" s="26"/>
      <c r="J51" s="26"/>
      <c r="K51" s="26"/>
      <c r="L51" s="26"/>
      <c r="M51" s="26"/>
      <c r="N51" s="26"/>
      <c r="O51" s="27"/>
    </row>
    <row r="52" spans="1:15" ht="12.75">
      <c r="A52" s="24">
        <f>+A51+1</f>
        <v>29</v>
      </c>
      <c r="C52" s="6">
        <v>101</v>
      </c>
      <c r="D52" s="10" t="s">
        <v>38</v>
      </c>
      <c r="E52" s="10"/>
      <c r="F52" s="61">
        <f>SUM(G52:O52)</f>
        <v>1543572.1545142755</v>
      </c>
      <c r="G52" s="62">
        <f>'Page 1 Detail'!G52/1000</f>
        <v>1224885.4408020473</v>
      </c>
      <c r="H52" s="62">
        <f>'Page 1 Detail'!H52/1000</f>
        <v>253144.67025771362</v>
      </c>
      <c r="I52" s="62">
        <f>'Page 1 Detail'!I52/1000</f>
        <v>30376.638913580307</v>
      </c>
      <c r="J52" s="62">
        <f>'Page 1 Detail'!J52/1000</f>
        <v>0</v>
      </c>
      <c r="K52" s="62">
        <f>'Page 1 Detail'!K52/1000</f>
        <v>0</v>
      </c>
      <c r="L52" s="62">
        <f>'Page 1 Detail'!L52/1000</f>
        <v>0</v>
      </c>
      <c r="M52" s="62">
        <f>'Page 1 Detail'!M52/1000</f>
        <v>0</v>
      </c>
      <c r="N52" s="62">
        <f>'Page 1 Detail'!N52/1000</f>
        <v>4052.2440849955756</v>
      </c>
      <c r="O52" s="63">
        <f>'Page 1 Detail'!O52/1000</f>
        <v>31113.160455938894</v>
      </c>
    </row>
    <row r="53" spans="1:15" ht="12.75">
      <c r="A53" s="24">
        <f>+A52+1</f>
        <v>30</v>
      </c>
      <c r="C53" s="6">
        <v>106</v>
      </c>
      <c r="D53" s="10" t="s">
        <v>39</v>
      </c>
      <c r="E53" s="10"/>
      <c r="F53" s="29">
        <f>SUM(G53:O53)</f>
        <v>10159.658258933048</v>
      </c>
      <c r="G53" s="26">
        <f>'Page 1 Detail'!G53/1000</f>
        <v>8129.981832127023</v>
      </c>
      <c r="H53" s="26">
        <f>'Page 1 Detail'!H53/1000</f>
        <v>1615.3681056074038</v>
      </c>
      <c r="I53" s="26">
        <f>'Page 1 Detail'!I53/1000</f>
        <v>172.14986458270724</v>
      </c>
      <c r="J53" s="26">
        <f>'Page 1 Detail'!J53/1000</f>
        <v>0</v>
      </c>
      <c r="K53" s="26">
        <f>'Page 1 Detail'!K53/1000</f>
        <v>0</v>
      </c>
      <c r="L53" s="26">
        <f>'Page 1 Detail'!L53/1000</f>
        <v>0</v>
      </c>
      <c r="M53" s="26">
        <f>'Page 1 Detail'!M53/1000</f>
        <v>0</v>
      </c>
      <c r="N53" s="26">
        <f>'Page 1 Detail'!N53/1000</f>
        <v>27.90484529507481</v>
      </c>
      <c r="O53" s="27">
        <f>'Page 1 Detail'!O53/1000</f>
        <v>214.25361132083975</v>
      </c>
    </row>
    <row r="54" spans="1:15" ht="12.75">
      <c r="A54" s="24">
        <f>+A53+1</f>
        <v>31</v>
      </c>
      <c r="C54" s="6">
        <v>108</v>
      </c>
      <c r="D54" s="10" t="s">
        <v>40</v>
      </c>
      <c r="E54" s="10"/>
      <c r="F54" s="29">
        <f>SUM(G54:O54)</f>
        <v>-626936.729138642</v>
      </c>
      <c r="G54" s="26">
        <f>'Page 1 Detail'!G54/1000</f>
        <v>-492569.3154927211</v>
      </c>
      <c r="H54" s="26">
        <f>'Page 1 Detail'!H54/1000</f>
        <v>-106506.40602577888</v>
      </c>
      <c r="I54" s="26">
        <f>'Page 1 Detail'!I54/1000</f>
        <v>-14355.385257999593</v>
      </c>
      <c r="J54" s="26">
        <f>'Page 1 Detail'!J54/1000</f>
        <v>0</v>
      </c>
      <c r="K54" s="26">
        <f>'Page 1 Detail'!K54/1000</f>
        <v>0</v>
      </c>
      <c r="L54" s="26">
        <f>'Page 1 Detail'!L54/1000</f>
        <v>0</v>
      </c>
      <c r="M54" s="26">
        <f>'Page 1 Detail'!M54/1000</f>
        <v>0</v>
      </c>
      <c r="N54" s="26">
        <f>'Page 1 Detail'!N54/1000</f>
        <v>-1556.3045284313048</v>
      </c>
      <c r="O54" s="27">
        <f>'Page 1 Detail'!O54/1000</f>
        <v>-11949.317833710988</v>
      </c>
    </row>
    <row r="55" spans="1:15" ht="12.75">
      <c r="A55" s="24">
        <f>+A54+1</f>
        <v>32</v>
      </c>
      <c r="C55" s="6">
        <v>111</v>
      </c>
      <c r="D55" s="10" t="s">
        <v>41</v>
      </c>
      <c r="E55" s="10"/>
      <c r="F55" s="29">
        <f>SUM(G55:O55)</f>
        <v>-8262.696363050385</v>
      </c>
      <c r="G55" s="26">
        <f>'Page 1 Detail'!G55/1000</f>
        <v>-5783.078645123632</v>
      </c>
      <c r="H55" s="26">
        <f>'Page 1 Detail'!H55/1000</f>
        <v>-1934.086682319838</v>
      </c>
      <c r="I55" s="26">
        <f>'Page 1 Detail'!I55/1000</f>
        <v>-479.26098211105943</v>
      </c>
      <c r="J55" s="26">
        <f>'Page 1 Detail'!J55/1000</f>
        <v>0</v>
      </c>
      <c r="K55" s="26">
        <f>'Page 1 Detail'!K55/1000</f>
        <v>0</v>
      </c>
      <c r="L55" s="26">
        <f>'Page 1 Detail'!L55/1000</f>
        <v>0</v>
      </c>
      <c r="M55" s="26">
        <f>'Page 1 Detail'!M55/1000</f>
        <v>0</v>
      </c>
      <c r="N55" s="26">
        <f>'Page 1 Detail'!N55/1000</f>
        <v>-7.636551770030786</v>
      </c>
      <c r="O55" s="27">
        <f>'Page 1 Detail'!O55/1000</f>
        <v>-58.633501725824935</v>
      </c>
    </row>
    <row r="56" spans="1:15" ht="12.75">
      <c r="A56" s="24">
        <f>+A55+1</f>
        <v>33</v>
      </c>
      <c r="C56" s="37" t="s">
        <v>42</v>
      </c>
      <c r="D56" s="10"/>
      <c r="E56" s="10"/>
      <c r="F56" s="67">
        <f>SUM(F52:F55)</f>
        <v>918532.3872715163</v>
      </c>
      <c r="G56" s="68">
        <f aca="true" t="shared" si="8" ref="G56:O56">SUM(G52:G55)</f>
        <v>734663.0284963297</v>
      </c>
      <c r="H56" s="68">
        <f t="shared" si="8"/>
        <v>146319.5456552223</v>
      </c>
      <c r="I56" s="68">
        <f t="shared" si="8"/>
        <v>15714.142538052363</v>
      </c>
      <c r="J56" s="68">
        <f t="shared" si="8"/>
        <v>0</v>
      </c>
      <c r="K56" s="68">
        <f t="shared" si="8"/>
        <v>0</v>
      </c>
      <c r="L56" s="68">
        <f t="shared" si="8"/>
        <v>0</v>
      </c>
      <c r="M56" s="68">
        <f t="shared" si="8"/>
        <v>0</v>
      </c>
      <c r="N56" s="68">
        <f t="shared" si="8"/>
        <v>2516.207850089315</v>
      </c>
      <c r="O56" s="69">
        <f t="shared" si="8"/>
        <v>19319.462731822925</v>
      </c>
    </row>
    <row r="57" spans="1:15" ht="6.75" customHeight="1">
      <c r="A57" s="24"/>
      <c r="B57" s="38"/>
      <c r="C57" s="10"/>
      <c r="D57" s="10"/>
      <c r="E57" s="10"/>
      <c r="F57" s="25"/>
      <c r="G57" s="26"/>
      <c r="H57" s="26"/>
      <c r="I57" s="26"/>
      <c r="J57" s="26"/>
      <c r="K57" s="26"/>
      <c r="L57" s="26"/>
      <c r="M57" s="26"/>
      <c r="N57" s="26"/>
      <c r="O57" s="27"/>
    </row>
    <row r="58" spans="1:15" ht="12.75">
      <c r="A58" s="24">
        <f>+A56+1</f>
        <v>34</v>
      </c>
      <c r="B58" s="5" t="s">
        <v>43</v>
      </c>
      <c r="C58" s="10"/>
      <c r="D58" s="10"/>
      <c r="E58" s="10"/>
      <c r="F58" s="25"/>
      <c r="G58" s="26"/>
      <c r="H58" s="26"/>
      <c r="I58" s="26"/>
      <c r="J58" s="26"/>
      <c r="K58" s="26"/>
      <c r="L58" s="26"/>
      <c r="M58" s="26"/>
      <c r="N58" s="26"/>
      <c r="O58" s="27"/>
    </row>
    <row r="59" spans="1:15" ht="12.75">
      <c r="A59" s="24">
        <f aca="true" t="shared" si="9" ref="A59:A69">+A58+1</f>
        <v>35</v>
      </c>
      <c r="C59" s="6">
        <v>154</v>
      </c>
      <c r="D59" s="10" t="s">
        <v>44</v>
      </c>
      <c r="E59" s="10"/>
      <c r="F59" s="61">
        <f aca="true" t="shared" si="10" ref="F59:F68">SUM(G59:O59)</f>
        <v>7362.66059182969</v>
      </c>
      <c r="G59" s="62">
        <f>'Page 1 Detail'!G59/1000</f>
        <v>5842.883557325978</v>
      </c>
      <c r="H59" s="62">
        <f>'Page 1 Detail'!H59/1000</f>
        <v>1207.2300247767619</v>
      </c>
      <c r="I59" s="62">
        <f>'Page 1 Detail'!I59/1000</f>
        <v>144.76138122167708</v>
      </c>
      <c r="J59" s="62">
        <f>'Page 1 Detail'!J59/1000</f>
        <v>0</v>
      </c>
      <c r="K59" s="62">
        <f>'Page 1 Detail'!K59/1000</f>
        <v>0</v>
      </c>
      <c r="L59" s="62">
        <f>'Page 1 Detail'!L59/1000</f>
        <v>0</v>
      </c>
      <c r="M59" s="62">
        <f>'Page 1 Detail'!M59/1000</f>
        <v>0</v>
      </c>
      <c r="N59" s="62">
        <f>'Page 1 Detail'!N59/1000</f>
        <v>19.33457981028799</v>
      </c>
      <c r="O59" s="63">
        <f>'Page 1 Detail'!O59/1000</f>
        <v>148.45104869498593</v>
      </c>
    </row>
    <row r="60" spans="1:15" ht="12.75">
      <c r="A60" s="24">
        <f t="shared" si="9"/>
        <v>36</v>
      </c>
      <c r="C60" s="6">
        <v>165</v>
      </c>
      <c r="D60" s="10" t="s">
        <v>45</v>
      </c>
      <c r="E60" s="10"/>
      <c r="F60" s="29">
        <f t="shared" si="10"/>
        <v>-1833.8306840517237</v>
      </c>
      <c r="G60" s="26">
        <f>'Page 1 Detail'!G60/1000</f>
        <v>-1455.2971737765413</v>
      </c>
      <c r="H60" s="26">
        <f>'Page 1 Detail'!H60/1000</f>
        <v>-300.6868827555155</v>
      </c>
      <c r="I60" s="26">
        <f>'Page 1 Detail'!I60/1000</f>
        <v>-36.05596909418979</v>
      </c>
      <c r="J60" s="26">
        <f>'Page 1 Detail'!J60/1000</f>
        <v>0</v>
      </c>
      <c r="K60" s="26">
        <f>'Page 1 Detail'!K60/1000</f>
        <v>0</v>
      </c>
      <c r="L60" s="26">
        <f>'Page 1 Detail'!L60/1000</f>
        <v>0</v>
      </c>
      <c r="M60" s="26">
        <f>'Page 1 Detail'!M60/1000</f>
        <v>0</v>
      </c>
      <c r="N60" s="26">
        <f>'Page 1 Detail'!N60/1000</f>
        <v>-4.815697433981788</v>
      </c>
      <c r="O60" s="27">
        <f>'Page 1 Detail'!O60/1000</f>
        <v>-36.9749609914952</v>
      </c>
    </row>
    <row r="61" spans="1:15" ht="12.75">
      <c r="A61" s="24">
        <f t="shared" si="9"/>
        <v>37</v>
      </c>
      <c r="C61" s="110" t="s">
        <v>101</v>
      </c>
      <c r="D61" s="111" t="s">
        <v>102</v>
      </c>
      <c r="E61" s="10"/>
      <c r="F61" s="29">
        <f>SUM(G61:O61)</f>
        <v>1514.6019076701623</v>
      </c>
      <c r="G61" s="26">
        <f>'Page 1 Detail'!G61/1000</f>
        <v>1214.5026300507473</v>
      </c>
      <c r="H61" s="26">
        <f>'Page 1 Detail'!H61/1000</f>
        <v>238.95946820810096</v>
      </c>
      <c r="I61" s="26">
        <f>'Page 1 Detail'!I61/1000</f>
        <v>24.64709464124438</v>
      </c>
      <c r="J61" s="26">
        <f>'Page 1 Detail'!J61/1000</f>
        <v>0</v>
      </c>
      <c r="K61" s="26">
        <f>'Page 1 Detail'!K61/1000</f>
        <v>0</v>
      </c>
      <c r="L61" s="26">
        <f>'Page 1 Detail'!L61/1000</f>
        <v>0</v>
      </c>
      <c r="M61" s="26">
        <f>'Page 1 Detail'!M61/1000</f>
        <v>0</v>
      </c>
      <c r="N61" s="26">
        <f>'Page 1 Detail'!N61/1000</f>
        <v>4.20519512011609</v>
      </c>
      <c r="O61" s="27">
        <f>'Page 1 Detail'!O61/1000</f>
        <v>32.28751964995365</v>
      </c>
    </row>
    <row r="62" spans="1:15" ht="12.75">
      <c r="A62" s="24">
        <f t="shared" si="9"/>
        <v>38</v>
      </c>
      <c r="C62" s="110" t="s">
        <v>101</v>
      </c>
      <c r="D62" s="111" t="s">
        <v>103</v>
      </c>
      <c r="E62" s="10"/>
      <c r="F62" s="29">
        <f>SUM(G62:O62)</f>
        <v>133.90736894614093</v>
      </c>
      <c r="G62" s="26">
        <f>'Page 1 Detail'!G62/1000</f>
        <v>107.4032174023668</v>
      </c>
      <c r="H62" s="26">
        <f>'Page 1 Detail'!H62/1000</f>
        <v>21.105745879319198</v>
      </c>
      <c r="I62" s="26">
        <f>'Page 1 Detail'!I62/1000</f>
        <v>2.1676514694673528</v>
      </c>
      <c r="J62" s="26">
        <f>'Page 1 Detail'!J62/1000</f>
        <v>0</v>
      </c>
      <c r="K62" s="26">
        <f>'Page 1 Detail'!K62/1000</f>
        <v>0</v>
      </c>
      <c r="L62" s="26">
        <f>'Page 1 Detail'!L62/1000</f>
        <v>0</v>
      </c>
      <c r="M62" s="26">
        <f>'Page 1 Detail'!M62/1000</f>
        <v>0</v>
      </c>
      <c r="N62" s="26">
        <f>'Page 1 Detail'!N62/1000</f>
        <v>0.3722921646322455</v>
      </c>
      <c r="O62" s="27">
        <f>'Page 1 Detail'!O62/1000</f>
        <v>2.8584620303553403</v>
      </c>
    </row>
    <row r="63" spans="1:15" ht="12.75">
      <c r="A63" s="24">
        <f t="shared" si="9"/>
        <v>39</v>
      </c>
      <c r="C63" s="39" t="s">
        <v>46</v>
      </c>
      <c r="D63" s="10" t="s">
        <v>47</v>
      </c>
      <c r="E63" s="10"/>
      <c r="F63" s="29">
        <f t="shared" si="10"/>
        <v>-5783.7981865086485</v>
      </c>
      <c r="G63" s="26">
        <f>'Page 1 Detail'!G63/1000</f>
        <v>-3768.1709459520844</v>
      </c>
      <c r="H63" s="26">
        <f>'Page 1 Detail'!H63/1000</f>
        <v>-1962.3391995261825</v>
      </c>
      <c r="I63" s="26">
        <f>'Page 1 Detail'!I63/1000</f>
        <v>-52.593058314803514</v>
      </c>
      <c r="J63" s="26">
        <f>'Page 1 Detail'!J63/1000</f>
        <v>0</v>
      </c>
      <c r="K63" s="26">
        <f>'Page 1 Detail'!K63/1000</f>
        <v>0</v>
      </c>
      <c r="L63" s="26">
        <f>'Page 1 Detail'!L63/1000</f>
        <v>0</v>
      </c>
      <c r="M63" s="26">
        <f>'Page 1 Detail'!M63/1000</f>
        <v>0</v>
      </c>
      <c r="N63" s="26">
        <f>'Page 1 Detail'!N63/1000</f>
        <v>0</v>
      </c>
      <c r="O63" s="27">
        <f>'Page 1 Detail'!O63/1000</f>
        <v>-0.6949827155779399</v>
      </c>
    </row>
    <row r="64" spans="1:15" ht="12.75">
      <c r="A64" s="24">
        <f t="shared" si="9"/>
        <v>40</v>
      </c>
      <c r="C64" s="39">
        <v>252</v>
      </c>
      <c r="D64" s="10" t="s">
        <v>48</v>
      </c>
      <c r="E64" s="10"/>
      <c r="F64" s="29">
        <f t="shared" si="10"/>
        <v>-52784.04869150939</v>
      </c>
      <c r="G64" s="26">
        <f>'Page 1 Detail'!G64/1000</f>
        <v>-42282.66506354667</v>
      </c>
      <c r="H64" s="26">
        <f>'Page 1 Detail'!H64/1000</f>
        <v>-8079.854996289074</v>
      </c>
      <c r="I64" s="26">
        <f>'Page 1 Detail'!I64/1000</f>
        <v>-948.6239636470162</v>
      </c>
      <c r="J64" s="26">
        <f>'Page 1 Detail'!J64/1000</f>
        <v>0</v>
      </c>
      <c r="K64" s="26">
        <f>'Page 1 Detail'!K64/1000</f>
        <v>0</v>
      </c>
      <c r="L64" s="26">
        <f>'Page 1 Detail'!L64/1000</f>
        <v>0</v>
      </c>
      <c r="M64" s="26">
        <f>'Page 1 Detail'!M64/1000</f>
        <v>0</v>
      </c>
      <c r="N64" s="26">
        <f>'Page 1 Detail'!N64/1000</f>
        <v>-129.8457840574575</v>
      </c>
      <c r="O64" s="27">
        <f>'Page 1 Detail'!O64/1000</f>
        <v>-1343.0588839691748</v>
      </c>
    </row>
    <row r="65" spans="1:15" ht="12.75">
      <c r="A65" s="24">
        <f t="shared" si="9"/>
        <v>41</v>
      </c>
      <c r="C65" s="39" t="s">
        <v>49</v>
      </c>
      <c r="D65" s="10" t="s">
        <v>50</v>
      </c>
      <c r="E65" s="10"/>
      <c r="F65" s="29">
        <f t="shared" si="10"/>
        <v>-42.586108506420146</v>
      </c>
      <c r="G65" s="26">
        <f>'Page 1 Detail'!G65/1000</f>
        <v>-39.61605636295411</v>
      </c>
      <c r="H65" s="26">
        <f>'Page 1 Detail'!H65/1000</f>
        <v>-2.925106043304376</v>
      </c>
      <c r="I65" s="26">
        <f>'Page 1 Detail'!I65/1000</f>
        <v>-0.03302969736852705</v>
      </c>
      <c r="J65" s="26">
        <f>'Page 1 Detail'!J65/1000</f>
        <v>0</v>
      </c>
      <c r="K65" s="26">
        <f>'Page 1 Detail'!K65/1000</f>
        <v>0</v>
      </c>
      <c r="L65" s="26">
        <f>'Page 1 Detail'!L65/1000</f>
        <v>0</v>
      </c>
      <c r="M65" s="26">
        <f>'Page 1 Detail'!M65/1000</f>
        <v>0</v>
      </c>
      <c r="N65" s="26">
        <f>'Page 1 Detail'!N65/1000</f>
        <v>-0.0037084241057477978</v>
      </c>
      <c r="O65" s="27">
        <f>'Page 1 Detail'!O65/1000</f>
        <v>-0.00820797868738846</v>
      </c>
    </row>
    <row r="66" spans="1:15" ht="12.75">
      <c r="A66" s="24">
        <f t="shared" si="9"/>
        <v>42</v>
      </c>
      <c r="C66" s="6">
        <v>255</v>
      </c>
      <c r="D66" s="10" t="s">
        <v>51</v>
      </c>
      <c r="E66" s="10"/>
      <c r="F66" s="29">
        <f t="shared" si="10"/>
        <v>-2153.66038614369</v>
      </c>
      <c r="G66" s="26">
        <f>'Page 1 Detail'!G66/1000</f>
        <v>-1697.5803473243204</v>
      </c>
      <c r="H66" s="26">
        <f>'Page 1 Detail'!H66/1000</f>
        <v>-361.75567050170747</v>
      </c>
      <c r="I66" s="26">
        <f>'Page 1 Detail'!I66/1000</f>
        <v>-47.06257552735043</v>
      </c>
      <c r="J66" s="26">
        <f>'Page 1 Detail'!J66/1000</f>
        <v>0</v>
      </c>
      <c r="K66" s="26">
        <f>'Page 1 Detail'!K66/1000</f>
        <v>0</v>
      </c>
      <c r="L66" s="26">
        <f>'Page 1 Detail'!L66/1000</f>
        <v>0</v>
      </c>
      <c r="M66" s="26">
        <f>'Page 1 Detail'!M66/1000</f>
        <v>0</v>
      </c>
      <c r="N66" s="26">
        <f>'Page 1 Detail'!N66/1000</f>
        <v>-5.446157175808733</v>
      </c>
      <c r="O66" s="27">
        <f>'Page 1 Detail'!O66/1000</f>
        <v>-41.815635614503</v>
      </c>
    </row>
    <row r="67" spans="1:15" ht="12.75">
      <c r="A67" s="24">
        <f t="shared" si="9"/>
        <v>43</v>
      </c>
      <c r="C67" s="6">
        <v>282</v>
      </c>
      <c r="D67" s="10" t="s">
        <v>52</v>
      </c>
      <c r="E67" s="10"/>
      <c r="F67" s="29">
        <f t="shared" si="10"/>
        <v>-120779.44293548848</v>
      </c>
      <c r="G67" s="26">
        <f>'Page 1 Detail'!G67/1000</f>
        <v>-96017.39394538733</v>
      </c>
      <c r="H67" s="26">
        <f>'Page 1 Detail'!H67/1000</f>
        <v>-19677.418264543012</v>
      </c>
      <c r="I67" s="26">
        <f>'Page 1 Detail'!I67/1000</f>
        <v>-2305.601573085689</v>
      </c>
      <c r="J67" s="26">
        <f>'Page 1 Detail'!J67/1000</f>
        <v>0</v>
      </c>
      <c r="K67" s="26">
        <f>'Page 1 Detail'!K67/1000</f>
        <v>0</v>
      </c>
      <c r="L67" s="26">
        <f>'Page 1 Detail'!L67/1000</f>
        <v>0</v>
      </c>
      <c r="M67" s="26">
        <f>'Page 1 Detail'!M67/1000</f>
        <v>0</v>
      </c>
      <c r="N67" s="26">
        <f>'Page 1 Detail'!N67/1000</f>
        <v>-320.2381599798733</v>
      </c>
      <c r="O67" s="27">
        <f>'Page 1 Detail'!O67/1000</f>
        <v>-2458.7909924925725</v>
      </c>
    </row>
    <row r="68" spans="1:15" ht="12.75">
      <c r="A68" s="24">
        <f t="shared" si="9"/>
        <v>44</v>
      </c>
      <c r="C68" s="10"/>
      <c r="D68" s="10" t="s">
        <v>53</v>
      </c>
      <c r="E68" s="10"/>
      <c r="F68" s="29">
        <f t="shared" si="10"/>
        <v>6040.253750506511</v>
      </c>
      <c r="G68" s="26">
        <f>'Page 1 Detail'!G68/1000</f>
        <v>4793.443739627898</v>
      </c>
      <c r="H68" s="26">
        <f>'Page 1 Detail'!H68/1000</f>
        <v>990.3995429279703</v>
      </c>
      <c r="I68" s="26">
        <f>'Page 1 Detail'!I68/1000</f>
        <v>118.7608018795611</v>
      </c>
      <c r="J68" s="26">
        <f>'Page 1 Detail'!J68/1000</f>
        <v>0</v>
      </c>
      <c r="K68" s="26">
        <f>'Page 1 Detail'!K68/1000</f>
        <v>0</v>
      </c>
      <c r="L68" s="26">
        <f>'Page 1 Detail'!L68/1000</f>
        <v>0</v>
      </c>
      <c r="M68" s="26">
        <f>'Page 1 Detail'!M68/1000</f>
        <v>0</v>
      </c>
      <c r="N68" s="26">
        <f>'Page 1 Detail'!N68/1000</f>
        <v>15.861897578594908</v>
      </c>
      <c r="O68" s="27">
        <f>'Page 1 Detail'!O68/1000</f>
        <v>121.78776849248723</v>
      </c>
    </row>
    <row r="69" spans="1:15" ht="12.75">
      <c r="A69" s="24">
        <f t="shared" si="9"/>
        <v>45</v>
      </c>
      <c r="C69" s="37" t="s">
        <v>54</v>
      </c>
      <c r="D69" s="10"/>
      <c r="E69" s="10"/>
      <c r="F69" s="67">
        <f>SUM(F59:F68)</f>
        <v>-168325.94337325587</v>
      </c>
      <c r="G69" s="68">
        <f aca="true" t="shared" si="11" ref="G69:O69">SUM(G59:G68)</f>
        <v>-133302.49038794293</v>
      </c>
      <c r="H69" s="68">
        <f t="shared" si="11"/>
        <v>-27927.285337866644</v>
      </c>
      <c r="I69" s="68">
        <f t="shared" si="11"/>
        <v>-3099.6332401544673</v>
      </c>
      <c r="J69" s="68">
        <f t="shared" si="11"/>
        <v>0</v>
      </c>
      <c r="K69" s="68">
        <f t="shared" si="11"/>
        <v>0</v>
      </c>
      <c r="L69" s="68">
        <f t="shared" si="11"/>
        <v>0</v>
      </c>
      <c r="M69" s="68">
        <f t="shared" si="11"/>
        <v>0</v>
      </c>
      <c r="N69" s="68">
        <f t="shared" si="11"/>
        <v>-420.5755423975958</v>
      </c>
      <c r="O69" s="69">
        <f t="shared" si="11"/>
        <v>-3575.9588648942286</v>
      </c>
    </row>
    <row r="70" spans="1:15" ht="6.75" customHeight="1" thickBot="1">
      <c r="A70" s="24"/>
      <c r="B70" s="5"/>
      <c r="C70" s="10"/>
      <c r="D70" s="10"/>
      <c r="E70" s="10"/>
      <c r="F70" s="31"/>
      <c r="G70" s="32"/>
      <c r="H70" s="32"/>
      <c r="I70" s="32"/>
      <c r="J70" s="32"/>
      <c r="K70" s="32"/>
      <c r="L70" s="32"/>
      <c r="M70" s="32"/>
      <c r="N70" s="32"/>
      <c r="O70" s="33"/>
    </row>
    <row r="71" spans="1:15" ht="6.75" customHeight="1" thickTop="1">
      <c r="A71" s="24"/>
      <c r="B71" s="5"/>
      <c r="C71" s="10"/>
      <c r="D71" s="10"/>
      <c r="E71" s="10"/>
      <c r="F71" s="25"/>
      <c r="G71" s="26"/>
      <c r="H71" s="26"/>
      <c r="I71" s="26"/>
      <c r="J71" s="26"/>
      <c r="K71" s="26"/>
      <c r="L71" s="26"/>
      <c r="M71" s="26"/>
      <c r="N71" s="26"/>
      <c r="O71" s="27"/>
    </row>
    <row r="72" spans="1:15" ht="12.75">
      <c r="A72" s="24">
        <f>+A69+1</f>
        <v>46</v>
      </c>
      <c r="B72" s="37" t="s">
        <v>55</v>
      </c>
      <c r="C72" s="10"/>
      <c r="D72" s="10"/>
      <c r="E72" s="10"/>
      <c r="F72" s="61">
        <f aca="true" t="shared" si="12" ref="F72:O72">F56+F69</f>
        <v>750206.4438982604</v>
      </c>
      <c r="G72" s="62">
        <f t="shared" si="12"/>
        <v>601360.5381083868</v>
      </c>
      <c r="H72" s="62">
        <f t="shared" si="12"/>
        <v>118392.26031735564</v>
      </c>
      <c r="I72" s="62">
        <f t="shared" si="12"/>
        <v>12614.509297897896</v>
      </c>
      <c r="J72" s="62">
        <f t="shared" si="12"/>
        <v>0</v>
      </c>
      <c r="K72" s="62">
        <f t="shared" si="12"/>
        <v>0</v>
      </c>
      <c r="L72" s="62">
        <f t="shared" si="12"/>
        <v>0</v>
      </c>
      <c r="M72" s="62">
        <f t="shared" si="12"/>
        <v>0</v>
      </c>
      <c r="N72" s="62">
        <f t="shared" si="12"/>
        <v>2095.6323076917192</v>
      </c>
      <c r="O72" s="63">
        <f t="shared" si="12"/>
        <v>15743.503866928697</v>
      </c>
    </row>
    <row r="73" spans="1:15" ht="6.75" customHeight="1" thickBot="1">
      <c r="A73" s="43"/>
      <c r="B73" s="49"/>
      <c r="C73" s="49"/>
      <c r="D73" s="49"/>
      <c r="E73" s="49"/>
      <c r="F73" s="50"/>
      <c r="G73" s="49"/>
      <c r="H73" s="49"/>
      <c r="I73" s="49"/>
      <c r="J73" s="49"/>
      <c r="K73" s="49"/>
      <c r="L73" s="49"/>
      <c r="M73" s="49"/>
      <c r="N73" s="49"/>
      <c r="O73" s="51"/>
    </row>
    <row r="74" spans="1:15" ht="6.75" customHeight="1">
      <c r="A74" s="18"/>
      <c r="B74" s="18"/>
      <c r="C74" s="18"/>
      <c r="D74" s="18"/>
      <c r="E74" s="18"/>
      <c r="F74" s="52"/>
      <c r="G74" s="18"/>
      <c r="H74" s="18"/>
      <c r="I74" s="18"/>
      <c r="J74" s="18"/>
      <c r="K74" s="18"/>
      <c r="L74" s="18"/>
      <c r="M74" s="18"/>
      <c r="N74" s="18"/>
      <c r="O74" s="19"/>
    </row>
    <row r="75" spans="1:15" ht="12.75">
      <c r="A75" s="24">
        <f>A72+1</f>
        <v>47</v>
      </c>
      <c r="B75" s="45" t="s">
        <v>56</v>
      </c>
      <c r="C75" s="10"/>
      <c r="D75" s="10"/>
      <c r="E75" s="10"/>
      <c r="F75" s="46">
        <f>'Page 1 Detail'!F75</f>
        <v>0.06791586653592177</v>
      </c>
      <c r="G75" s="47">
        <f>'Page 1 Detail'!G75</f>
        <v>0.060317748467247266</v>
      </c>
      <c r="H75" s="47">
        <f>'Page 1 Detail'!H75</f>
        <v>0.11487457118864358</v>
      </c>
      <c r="I75" s="47">
        <f>'Page 1 Detail'!I75</f>
        <v>0.043031605067853355</v>
      </c>
      <c r="J75" s="47" t="str">
        <f>'Page 1 Detail'!J75</f>
        <v> </v>
      </c>
      <c r="K75" s="47" t="str">
        <f>'Page 1 Detail'!K75</f>
        <v> </v>
      </c>
      <c r="L75" s="47" t="str">
        <f>'Page 1 Detail'!L75</f>
        <v> </v>
      </c>
      <c r="M75" s="47" t="str">
        <f>'Page 1 Detail'!M75</f>
        <v> </v>
      </c>
      <c r="N75" s="47">
        <f>'Page 1 Detail'!N75</f>
        <v>-0.04261587558915859</v>
      </c>
      <c r="O75" s="48">
        <f>'Page 1 Detail'!O75</f>
        <v>0.03966280538140936</v>
      </c>
    </row>
    <row r="76" spans="1:15" ht="12.75">
      <c r="A76" s="24">
        <f>+A75+1</f>
        <v>48</v>
      </c>
      <c r="B76" s="45" t="s">
        <v>57</v>
      </c>
      <c r="C76" s="10"/>
      <c r="D76" s="10"/>
      <c r="E76" s="10"/>
      <c r="F76" s="46">
        <f>'Page 1 Detail'!F76</f>
        <v>0.07007242098579398</v>
      </c>
      <c r="G76" s="47">
        <f>'Page 1 Detail'!G76</f>
        <v>0.05554054673552873</v>
      </c>
      <c r="H76" s="47">
        <f>'Page 1 Detail'!H76</f>
        <v>0.15988386966307727</v>
      </c>
      <c r="I76" s="47">
        <f>'Page 1 Detail'!I76</f>
        <v>0.02247972037278876</v>
      </c>
      <c r="J76" s="47" t="str">
        <f>'Page 1 Detail'!J76</f>
        <v> </v>
      </c>
      <c r="K76" s="47" t="str">
        <f>'Page 1 Detail'!K76</f>
        <v> </v>
      </c>
      <c r="L76" s="47" t="str">
        <f>'Page 1 Detail'!L76</f>
        <v> </v>
      </c>
      <c r="M76" s="47" t="str">
        <f>'Page 1 Detail'!M76</f>
        <v> </v>
      </c>
      <c r="N76" s="47">
        <f>'Page 1 Detail'!N76</f>
        <v>-0.14132642313675103</v>
      </c>
      <c r="O76" s="48">
        <f>'Page 1 Detail'!O76</f>
        <v>0.016036681060255752</v>
      </c>
    </row>
    <row r="77" spans="1:15" ht="6.75" customHeight="1" thickBot="1">
      <c r="A77" s="43"/>
      <c r="B77" s="49"/>
      <c r="C77" s="49"/>
      <c r="D77" s="49"/>
      <c r="E77" s="49"/>
      <c r="F77" s="50"/>
      <c r="G77" s="49"/>
      <c r="H77" s="49"/>
      <c r="I77" s="49"/>
      <c r="J77" s="49"/>
      <c r="K77" s="49"/>
      <c r="L77" s="49"/>
      <c r="M77" s="49"/>
      <c r="N77" s="49"/>
      <c r="O77" s="51"/>
    </row>
    <row r="78" spans="1:15" ht="6.75" customHeight="1">
      <c r="A78" s="18"/>
      <c r="B78" s="18"/>
      <c r="C78" s="18"/>
      <c r="D78" s="18"/>
      <c r="E78" s="18"/>
      <c r="F78" s="52"/>
      <c r="G78" s="18"/>
      <c r="H78" s="18"/>
      <c r="I78" s="18"/>
      <c r="J78" s="18"/>
      <c r="K78" s="18"/>
      <c r="L78" s="18"/>
      <c r="M78" s="18"/>
      <c r="N78" s="18"/>
      <c r="O78" s="19"/>
    </row>
    <row r="79" spans="1:15" ht="12.75">
      <c r="A79" s="24">
        <f>A76+1</f>
        <v>49</v>
      </c>
      <c r="B79" s="45" t="s">
        <v>65</v>
      </c>
      <c r="D79" s="10"/>
      <c r="E79" s="10"/>
      <c r="F79" s="61">
        <f>F43+F46</f>
        <v>240580.89979056516</v>
      </c>
      <c r="G79" s="62">
        <f aca="true" t="shared" si="13" ref="G79:O79">G43+G46</f>
        <v>188381.2953583639</v>
      </c>
      <c r="H79" s="62">
        <f t="shared" si="13"/>
        <v>42770.36738979617</v>
      </c>
      <c r="I79" s="62">
        <f t="shared" si="13"/>
        <v>4022.628462835741</v>
      </c>
      <c r="J79" s="62">
        <f t="shared" si="13"/>
        <v>0</v>
      </c>
      <c r="K79" s="62">
        <f t="shared" si="13"/>
        <v>0</v>
      </c>
      <c r="L79" s="62">
        <f t="shared" si="13"/>
        <v>0</v>
      </c>
      <c r="M79" s="62">
        <f t="shared" si="13"/>
        <v>0</v>
      </c>
      <c r="N79" s="62">
        <f t="shared" si="13"/>
        <v>528.1100332715687</v>
      </c>
      <c r="O79" s="63">
        <f t="shared" si="13"/>
        <v>4878.498546297771</v>
      </c>
    </row>
    <row r="80" spans="1:15" ht="12.75">
      <c r="A80" s="40">
        <f>A79+1</f>
        <v>50</v>
      </c>
      <c r="B80" s="53" t="s">
        <v>66</v>
      </c>
      <c r="F80" s="54">
        <v>26966.27054264304</v>
      </c>
      <c r="G80" s="26">
        <f>'Page 1 Detail'!G80/1000</f>
        <v>29019.67765269583</v>
      </c>
      <c r="H80" s="26">
        <f>'Page 1 Detail'!H80/1000</f>
        <v>-4752.757800566649</v>
      </c>
      <c r="I80" s="26">
        <f>'Page 1 Detail'!I80/1000</f>
        <v>962.0609012992892</v>
      </c>
      <c r="J80" s="26">
        <f>'Page 1 Detail'!J80/1000</f>
        <v>0</v>
      </c>
      <c r="K80" s="26">
        <f>'Page 1 Detail'!K80/1000</f>
        <v>0</v>
      </c>
      <c r="L80" s="26">
        <f>'Page 1 Detail'!L80/1000</f>
        <v>0</v>
      </c>
      <c r="M80" s="26">
        <f>'Page 1 Detail'!M80/1000</f>
        <v>0</v>
      </c>
      <c r="N80" s="26">
        <f>'Page 1 Detail'!N80/1000</f>
        <v>450.65455101899795</v>
      </c>
      <c r="O80" s="27">
        <f>'Page 1 Detail'!O80/1000</f>
        <v>1286.6352381956076</v>
      </c>
    </row>
    <row r="81" spans="1:15" ht="12.75">
      <c r="A81" s="40">
        <f>A80+1</f>
        <v>51</v>
      </c>
      <c r="B81" s="53" t="s">
        <v>58</v>
      </c>
      <c r="F81" s="54">
        <f>SUM(G81:O81)</f>
        <v>0</v>
      </c>
      <c r="G81" s="26">
        <f>'Page 1 Detail'!G81/1000</f>
        <v>-7500</v>
      </c>
      <c r="H81" s="26">
        <f>'Page 1 Detail'!H81/1000</f>
        <v>7500</v>
      </c>
      <c r="I81" s="26">
        <f>'Page 1 Detail'!I81/1000</f>
        <v>0</v>
      </c>
      <c r="J81" s="26">
        <f>'Page 1 Detail'!J81/1000</f>
        <v>0</v>
      </c>
      <c r="K81" s="26">
        <f>'Page 1 Detail'!K81/1000</f>
        <v>0</v>
      </c>
      <c r="L81" s="26">
        <f>'Page 1 Detail'!L81/1000</f>
        <v>0</v>
      </c>
      <c r="M81" s="26">
        <f>'Page 1 Detail'!M81/1000</f>
        <v>0</v>
      </c>
      <c r="N81" s="26">
        <f>'Page 1 Detail'!N81/1000</f>
        <v>0</v>
      </c>
      <c r="O81" s="27">
        <f>'Page 1 Detail'!O81/1000</f>
        <v>0</v>
      </c>
    </row>
    <row r="82" spans="1:15" ht="6.75" customHeight="1" thickBot="1">
      <c r="A82" s="40"/>
      <c r="F82" s="58"/>
      <c r="G82" s="59"/>
      <c r="H82" s="59"/>
      <c r="I82" s="59"/>
      <c r="J82" s="59"/>
      <c r="K82" s="59"/>
      <c r="L82" s="59"/>
      <c r="M82" s="59"/>
      <c r="N82" s="59"/>
      <c r="O82" s="60"/>
    </row>
    <row r="83" spans="1:15" ht="6.75" customHeight="1" thickTop="1">
      <c r="A83" s="40"/>
      <c r="F83" s="52"/>
      <c r="G83" s="18"/>
      <c r="H83" s="18"/>
      <c r="I83" s="18"/>
      <c r="J83" s="18"/>
      <c r="K83" s="18"/>
      <c r="L83" s="18"/>
      <c r="M83" s="18"/>
      <c r="N83" s="18"/>
      <c r="O83" s="19"/>
    </row>
    <row r="84" spans="1:15" ht="12.75">
      <c r="A84" s="40">
        <f>A81+1</f>
        <v>52</v>
      </c>
      <c r="B84" s="41" t="s">
        <v>59</v>
      </c>
      <c r="F84" s="61">
        <f aca="true" t="shared" si="14" ref="F84:O84">F80+F46+F43+F81</f>
        <v>267547.17033320817</v>
      </c>
      <c r="G84" s="62">
        <f t="shared" si="14"/>
        <v>209900.97301105972</v>
      </c>
      <c r="H84" s="62">
        <f t="shared" si="14"/>
        <v>45517.60958922952</v>
      </c>
      <c r="I84" s="62">
        <f t="shared" si="14"/>
        <v>4984.689364135031</v>
      </c>
      <c r="J84" s="62">
        <f t="shared" si="14"/>
        <v>0</v>
      </c>
      <c r="K84" s="62">
        <f t="shared" si="14"/>
        <v>0</v>
      </c>
      <c r="L84" s="62">
        <f t="shared" si="14"/>
        <v>0</v>
      </c>
      <c r="M84" s="62">
        <f t="shared" si="14"/>
        <v>0</v>
      </c>
      <c r="N84" s="62">
        <f t="shared" si="14"/>
        <v>978.7645842905666</v>
      </c>
      <c r="O84" s="63">
        <f t="shared" si="14"/>
        <v>6165.133784493379</v>
      </c>
    </row>
    <row r="85" spans="1:15" ht="12.75">
      <c r="A85" s="40"/>
      <c r="B85" s="41"/>
      <c r="F85" s="42"/>
      <c r="G85" s="43"/>
      <c r="H85" s="43"/>
      <c r="I85" s="43"/>
      <c r="J85" s="43"/>
      <c r="K85" s="43"/>
      <c r="L85" s="43"/>
      <c r="M85" s="43"/>
      <c r="N85" s="43"/>
      <c r="O85" s="44"/>
    </row>
    <row r="86" spans="1:15" ht="12.75">
      <c r="A86" s="40">
        <f>A84+1</f>
        <v>53</v>
      </c>
      <c r="B86" s="45" t="s">
        <v>74</v>
      </c>
      <c r="F86" s="46">
        <v>0.0900994988166697</v>
      </c>
      <c r="G86" s="47">
        <f aca="true" t="shared" si="15" ref="G86:O86">$F$86</f>
        <v>0.0900994988166697</v>
      </c>
      <c r="H86" s="47">
        <f t="shared" si="15"/>
        <v>0.0900994988166697</v>
      </c>
      <c r="I86" s="47">
        <f t="shared" si="15"/>
        <v>0.0900994988166697</v>
      </c>
      <c r="J86" s="47">
        <f t="shared" si="15"/>
        <v>0.0900994988166697</v>
      </c>
      <c r="K86" s="47">
        <f t="shared" si="15"/>
        <v>0.0900994988166697</v>
      </c>
      <c r="L86" s="47">
        <f t="shared" si="15"/>
        <v>0.0900994988166697</v>
      </c>
      <c r="M86" s="47">
        <f t="shared" si="15"/>
        <v>0.0900994988166697</v>
      </c>
      <c r="N86" s="47">
        <f t="shared" si="15"/>
        <v>0.0900994988166697</v>
      </c>
      <c r="O86" s="48">
        <f t="shared" si="15"/>
        <v>0.0900994988166697</v>
      </c>
    </row>
    <row r="87" spans="1:15" ht="12.75">
      <c r="A87" s="40">
        <f>A86+1</f>
        <v>54</v>
      </c>
      <c r="B87" s="45" t="s">
        <v>75</v>
      </c>
      <c r="F87" s="46">
        <v>0.1125</v>
      </c>
      <c r="G87" s="47">
        <f aca="true" t="shared" si="16" ref="G87:O87">$F$87</f>
        <v>0.1125</v>
      </c>
      <c r="H87" s="47">
        <f t="shared" si="16"/>
        <v>0.1125</v>
      </c>
      <c r="I87" s="47">
        <f t="shared" si="16"/>
        <v>0.1125</v>
      </c>
      <c r="J87" s="47">
        <f t="shared" si="16"/>
        <v>0.1125</v>
      </c>
      <c r="K87" s="47">
        <f t="shared" si="16"/>
        <v>0.1125</v>
      </c>
      <c r="L87" s="47">
        <f t="shared" si="16"/>
        <v>0.1125</v>
      </c>
      <c r="M87" s="47">
        <f t="shared" si="16"/>
        <v>0.1125</v>
      </c>
      <c r="N87" s="47">
        <f t="shared" si="16"/>
        <v>0.1125</v>
      </c>
      <c r="O87" s="48">
        <f t="shared" si="16"/>
        <v>0.1125</v>
      </c>
    </row>
    <row r="88" spans="1:6" ht="12.75">
      <c r="A88" s="80"/>
      <c r="B88" s="80"/>
      <c r="C88" s="80"/>
      <c r="D88" s="80"/>
      <c r="E88" s="80"/>
      <c r="F88" s="80"/>
    </row>
    <row r="90" ht="12.75">
      <c r="B90" s="2" t="s">
        <v>78</v>
      </c>
    </row>
  </sheetData>
  <mergeCells count="3">
    <mergeCell ref="B5:O5"/>
    <mergeCell ref="B6:O6"/>
    <mergeCell ref="G10:O10"/>
  </mergeCells>
  <printOptions/>
  <pageMargins left="0.75" right="0.5" top="0.5" bottom="0.5" header="0.5" footer="0.5"/>
  <pageSetup fitToHeight="1" fitToWidth="1"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5"/>
  <sheetViews>
    <sheetView workbookViewId="0" topLeftCell="A1">
      <selection activeCell="A1" sqref="A1"/>
    </sheetView>
  </sheetViews>
  <sheetFormatPr defaultColWidth="9.140625" defaultRowHeight="12.75"/>
  <cols>
    <col min="1" max="1" width="4.140625" style="2" customWidth="1"/>
    <col min="2" max="2" width="2.7109375" style="2" customWidth="1"/>
    <col min="3" max="3" width="6.7109375" style="2" customWidth="1"/>
    <col min="4" max="4" width="5.7109375" style="2" customWidth="1"/>
    <col min="5" max="5" width="30.8515625" style="2" customWidth="1"/>
    <col min="6" max="9" width="12.7109375" style="2" customWidth="1"/>
    <col min="10" max="10" width="11.7109375" style="2" hidden="1" customWidth="1"/>
    <col min="11" max="11" width="11.421875" style="2" hidden="1" customWidth="1"/>
    <col min="12" max="13" width="10.7109375" style="2" hidden="1" customWidth="1"/>
    <col min="14" max="15" width="12.7109375" style="2" customWidth="1"/>
    <col min="16" max="16" width="2.7109375" style="0" customWidth="1"/>
    <col min="17" max="21" width="11.7109375" style="0" bestFit="1" customWidth="1"/>
  </cols>
  <sheetData>
    <row r="1" spans="1:16" ht="15.75">
      <c r="A1" s="3"/>
      <c r="B1" s="3"/>
      <c r="C1" s="3"/>
      <c r="D1" s="3"/>
      <c r="E1" s="3"/>
      <c r="F1" s="4"/>
      <c r="G1" s="4"/>
      <c r="P1" s="65" t="s">
        <v>61</v>
      </c>
    </row>
    <row r="2" spans="1:16" ht="15.75">
      <c r="A2" s="7"/>
      <c r="B2" s="7"/>
      <c r="C2" s="7"/>
      <c r="D2" s="7"/>
      <c r="E2" s="7"/>
      <c r="F2" s="8"/>
      <c r="G2" s="9"/>
      <c r="H2" s="10"/>
      <c r="I2" s="10"/>
      <c r="J2" s="10"/>
      <c r="K2" s="10"/>
      <c r="L2" s="10"/>
      <c r="M2" s="10"/>
      <c r="N2" s="10"/>
      <c r="O2" s="10"/>
      <c r="P2" s="66" t="s">
        <v>62</v>
      </c>
    </row>
    <row r="3" spans="1:16" ht="15.75">
      <c r="A3" s="7"/>
      <c r="B3" s="7"/>
      <c r="C3" s="7"/>
      <c r="D3" s="7"/>
      <c r="E3" s="7"/>
      <c r="F3" s="8"/>
      <c r="G3" s="9"/>
      <c r="H3" s="10"/>
      <c r="I3" s="10"/>
      <c r="J3" s="10"/>
      <c r="K3" s="10"/>
      <c r="L3" s="10"/>
      <c r="M3" s="10"/>
      <c r="N3" s="10"/>
      <c r="O3" s="10"/>
      <c r="P3" s="65" t="s">
        <v>63</v>
      </c>
    </row>
    <row r="4" spans="1:16" ht="15.75">
      <c r="A4" s="7"/>
      <c r="B4" s="7"/>
      <c r="C4" s="7"/>
      <c r="D4" s="7"/>
      <c r="E4" s="7"/>
      <c r="F4" s="8"/>
      <c r="G4" s="9"/>
      <c r="H4" s="10"/>
      <c r="I4" s="10"/>
      <c r="J4" s="10"/>
      <c r="K4" s="10"/>
      <c r="L4" s="10"/>
      <c r="M4" s="10"/>
      <c r="N4" s="10"/>
      <c r="O4" s="10"/>
      <c r="P4" s="66" t="s">
        <v>68</v>
      </c>
    </row>
    <row r="5" spans="1:16" ht="15.75">
      <c r="A5" s="7"/>
      <c r="B5" s="7"/>
      <c r="C5" s="7"/>
      <c r="D5" s="7"/>
      <c r="E5" s="7"/>
      <c r="F5" s="8"/>
      <c r="G5" s="9"/>
      <c r="H5" s="10"/>
      <c r="I5" s="10"/>
      <c r="J5" s="10"/>
      <c r="K5" s="10"/>
      <c r="L5" s="10"/>
      <c r="M5" s="10"/>
      <c r="N5" s="10"/>
      <c r="O5" s="10"/>
      <c r="P5" s="66"/>
    </row>
    <row r="6" spans="1:16" ht="15.75">
      <c r="A6" s="7"/>
      <c r="B6" s="7"/>
      <c r="C6" s="7"/>
      <c r="D6" s="7"/>
      <c r="E6" s="7"/>
      <c r="F6" s="8"/>
      <c r="G6" s="9"/>
      <c r="H6" s="10"/>
      <c r="I6" s="10"/>
      <c r="J6" s="10"/>
      <c r="K6" s="10"/>
      <c r="L6" s="10"/>
      <c r="M6" s="10"/>
      <c r="N6" s="10"/>
      <c r="O6" s="10"/>
      <c r="P6" s="66"/>
    </row>
    <row r="7" spans="1:15" ht="12.75">
      <c r="A7" s="7"/>
      <c r="B7" s="7"/>
      <c r="C7" s="7"/>
      <c r="D7" s="7"/>
      <c r="E7" s="7"/>
      <c r="F7" s="64"/>
      <c r="G7" s="16"/>
      <c r="H7" s="79"/>
      <c r="I7" s="16"/>
      <c r="J7" s="16"/>
      <c r="K7" s="16"/>
      <c r="L7" s="16"/>
      <c r="M7" s="16"/>
      <c r="N7" s="16"/>
      <c r="O7" s="16"/>
    </row>
    <row r="8" spans="1:15" ht="12.75">
      <c r="A8" s="7"/>
      <c r="B8" s="112" t="s">
        <v>77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 ht="12.75">
      <c r="A9" s="7"/>
      <c r="B9" s="112" t="s">
        <v>76</v>
      </c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</row>
    <row r="10" spans="1:15" ht="12.75">
      <c r="A10" s="1"/>
      <c r="B10" s="11"/>
      <c r="C10" s="11"/>
      <c r="D10" s="11"/>
      <c r="E10" s="11"/>
      <c r="F10" s="12"/>
      <c r="G10" s="12"/>
      <c r="H10" s="3"/>
      <c r="I10" s="13"/>
      <c r="J10" s="6"/>
      <c r="K10" s="6"/>
      <c r="L10" s="3"/>
      <c r="M10" s="3"/>
      <c r="N10" s="3"/>
      <c r="O10" s="3"/>
    </row>
    <row r="11" spans="5:15" ht="12.75">
      <c r="E11" s="3" t="s">
        <v>0</v>
      </c>
      <c r="F11" s="14" t="s">
        <v>1</v>
      </c>
      <c r="G11" s="89" t="s">
        <v>2</v>
      </c>
      <c r="H11" s="90" t="s">
        <v>3</v>
      </c>
      <c r="I11" s="90" t="s">
        <v>4</v>
      </c>
      <c r="J11" s="18"/>
      <c r="K11" s="18"/>
      <c r="L11" s="18"/>
      <c r="M11" s="90"/>
      <c r="N11" s="90" t="s">
        <v>5</v>
      </c>
      <c r="O11" s="20" t="s">
        <v>6</v>
      </c>
    </row>
    <row r="12" spans="5:15" ht="12.75">
      <c r="E12" s="3"/>
      <c r="F12" s="14"/>
      <c r="G12" s="89"/>
      <c r="H12" s="90"/>
      <c r="I12" s="90"/>
      <c r="J12" s="18"/>
      <c r="K12" s="18"/>
      <c r="L12" s="18"/>
      <c r="M12" s="90"/>
      <c r="N12" s="90"/>
      <c r="O12" s="20"/>
    </row>
    <row r="13" spans="1:15" ht="12.75">
      <c r="A13" s="15"/>
      <c r="B13" s="16"/>
      <c r="C13" s="16"/>
      <c r="D13" s="16"/>
      <c r="E13" s="16"/>
      <c r="F13" s="17" t="s">
        <v>19</v>
      </c>
      <c r="G13" s="91"/>
      <c r="H13" s="18"/>
      <c r="I13" s="18"/>
      <c r="J13" s="18"/>
      <c r="K13" s="18"/>
      <c r="L13" s="18"/>
      <c r="M13" s="18"/>
      <c r="N13" s="18"/>
      <c r="O13" s="19"/>
    </row>
    <row r="14" spans="1:15" ht="12.75">
      <c r="A14" s="15"/>
      <c r="B14" s="5"/>
      <c r="C14" s="5"/>
      <c r="D14" s="5"/>
      <c r="E14" s="5"/>
      <c r="F14" s="17" t="s">
        <v>104</v>
      </c>
      <c r="G14" s="113" t="s">
        <v>7</v>
      </c>
      <c r="H14" s="114"/>
      <c r="I14" s="114"/>
      <c r="J14" s="114"/>
      <c r="K14" s="114"/>
      <c r="L14" s="114"/>
      <c r="M14" s="114"/>
      <c r="N14" s="114"/>
      <c r="O14" s="115"/>
    </row>
    <row r="15" spans="1:15" ht="13.5" thickBot="1">
      <c r="A15" s="15"/>
      <c r="B15" s="116" t="s">
        <v>8</v>
      </c>
      <c r="C15" s="116"/>
      <c r="D15" s="116"/>
      <c r="E15" s="116"/>
      <c r="F15" s="22" t="s">
        <v>105</v>
      </c>
      <c r="G15" s="92" t="s">
        <v>94</v>
      </c>
      <c r="H15" s="21" t="s">
        <v>95</v>
      </c>
      <c r="I15" s="21" t="s">
        <v>106</v>
      </c>
      <c r="J15" s="21" t="s">
        <v>107</v>
      </c>
      <c r="K15" s="21" t="s">
        <v>108</v>
      </c>
      <c r="L15" s="21" t="s">
        <v>109</v>
      </c>
      <c r="M15" s="21" t="s">
        <v>110</v>
      </c>
      <c r="N15" s="21" t="s">
        <v>111</v>
      </c>
      <c r="O15" s="23" t="s">
        <v>112</v>
      </c>
    </row>
    <row r="16" spans="1:15" ht="6.75" customHeight="1">
      <c r="A16" s="15"/>
      <c r="B16" s="12"/>
      <c r="C16" s="12"/>
      <c r="D16" s="12"/>
      <c r="E16" s="12"/>
      <c r="F16" s="86"/>
      <c r="G16" s="93"/>
      <c r="H16" s="82"/>
      <c r="I16" s="82"/>
      <c r="J16" s="82"/>
      <c r="K16" s="82"/>
      <c r="L16" s="82"/>
      <c r="M16" s="82"/>
      <c r="N16" s="82"/>
      <c r="O16" s="83"/>
    </row>
    <row r="17" spans="1:15" ht="12.75">
      <c r="A17" s="24">
        <v>1</v>
      </c>
      <c r="B17" s="98" t="s">
        <v>92</v>
      </c>
      <c r="F17" s="61">
        <f>SUM(G17:O17)</f>
        <v>267547.1703332082</v>
      </c>
      <c r="G17" s="71">
        <f>'Page 2 Detail'!G17/1000</f>
        <v>209900.97301105974</v>
      </c>
      <c r="H17" s="72">
        <f>'Page 2 Detail'!H17/1000</f>
        <v>45517.60958922952</v>
      </c>
      <c r="I17" s="72">
        <f>'Page 2 Detail'!I17/1000</f>
        <v>4984.689364135031</v>
      </c>
      <c r="J17" s="72">
        <f>'Page 2 Detail'!J17/1000</f>
        <v>0</v>
      </c>
      <c r="K17" s="72">
        <f>'Page 2 Detail'!K17/1000</f>
        <v>0</v>
      </c>
      <c r="L17" s="72">
        <f>'Page 2 Detail'!L17/1000</f>
        <v>0</v>
      </c>
      <c r="M17" s="72">
        <f>'Page 2 Detail'!M17/1000</f>
        <v>0</v>
      </c>
      <c r="N17" s="72">
        <f>'Page 2 Detail'!N17/1000</f>
        <v>978.7645842905666</v>
      </c>
      <c r="O17" s="73">
        <f>'Page 2 Detail'!O17/1000</f>
        <v>6165.13378449338</v>
      </c>
    </row>
    <row r="18" spans="1:15" ht="12.75">
      <c r="A18" s="24"/>
      <c r="B18" s="41"/>
      <c r="F18" s="42"/>
      <c r="G18" s="74"/>
      <c r="H18" s="43"/>
      <c r="I18" s="43"/>
      <c r="J18" s="43"/>
      <c r="K18" s="43"/>
      <c r="L18" s="43"/>
      <c r="M18" s="43"/>
      <c r="N18" s="43"/>
      <c r="O18" s="44"/>
    </row>
    <row r="19" spans="1:15" ht="12.75">
      <c r="A19" s="24">
        <f>A17+1</f>
        <v>2</v>
      </c>
      <c r="B19" s="2" t="s">
        <v>91</v>
      </c>
      <c r="F19" s="29">
        <f>SUM(G19:O19)</f>
        <v>234215.03679</v>
      </c>
      <c r="G19" s="75">
        <f>'Page 2 Detail'!G19/1000</f>
        <v>182999.01811716813</v>
      </c>
      <c r="H19" s="76">
        <f>'Page 2 Detail'!H19/1000</f>
        <v>41914.62736357846</v>
      </c>
      <c r="I19" s="76">
        <f>'Page 2 Detail'!I19/1000</f>
        <v>3950.2448493829183</v>
      </c>
      <c r="J19" s="76">
        <f>'Page 2 Detail'!J19/1000</f>
        <v>0</v>
      </c>
      <c r="K19" s="76">
        <f>'Page 2 Detail'!K19/1000</f>
        <v>0</v>
      </c>
      <c r="L19" s="76">
        <f>'Page 2 Detail'!L19/1000</f>
        <v>0</v>
      </c>
      <c r="M19" s="76">
        <f>'Page 2 Detail'!M19/1000</f>
        <v>0</v>
      </c>
      <c r="N19" s="76">
        <f>'Page 2 Detail'!N19/1000</f>
        <v>521.333201304021</v>
      </c>
      <c r="O19" s="77">
        <f>'Page 2 Detail'!O19/1000</f>
        <v>4829.813258566482</v>
      </c>
    </row>
    <row r="20" spans="6:15" ht="6.75" customHeight="1" thickBot="1">
      <c r="F20" s="58"/>
      <c r="G20" s="94"/>
      <c r="H20" s="59"/>
      <c r="I20" s="59"/>
      <c r="J20" s="59"/>
      <c r="K20" s="59"/>
      <c r="L20" s="59"/>
      <c r="M20" s="59"/>
      <c r="N20" s="59"/>
      <c r="O20" s="60"/>
    </row>
    <row r="21" spans="6:15" ht="6.75" customHeight="1" thickTop="1">
      <c r="F21" s="52"/>
      <c r="G21" s="91"/>
      <c r="H21" s="18"/>
      <c r="I21" s="18"/>
      <c r="J21" s="18"/>
      <c r="K21" s="18"/>
      <c r="L21" s="18"/>
      <c r="M21" s="18"/>
      <c r="N21" s="18"/>
      <c r="O21" s="19"/>
    </row>
    <row r="22" spans="1:15" ht="12.75">
      <c r="A22" s="24">
        <f>A19+1</f>
        <v>3</v>
      </c>
      <c r="B22" s="2" t="s">
        <v>85</v>
      </c>
      <c r="F22" s="61">
        <f aca="true" t="shared" si="0" ref="F22:O22">F17-F19</f>
        <v>33332.13354320821</v>
      </c>
      <c r="G22" s="71">
        <f t="shared" si="0"/>
        <v>26901.954893891612</v>
      </c>
      <c r="H22" s="72">
        <f t="shared" si="0"/>
        <v>3602.9822256510597</v>
      </c>
      <c r="I22" s="72">
        <f t="shared" si="0"/>
        <v>1034.4445147521124</v>
      </c>
      <c r="J22" s="72">
        <f t="shared" si="0"/>
        <v>0</v>
      </c>
      <c r="K22" s="72">
        <f t="shared" si="0"/>
        <v>0</v>
      </c>
      <c r="L22" s="72">
        <f t="shared" si="0"/>
        <v>0</v>
      </c>
      <c r="M22" s="72">
        <f t="shared" si="0"/>
        <v>0</v>
      </c>
      <c r="N22" s="72">
        <f t="shared" si="0"/>
        <v>457.4313829865456</v>
      </c>
      <c r="O22" s="73">
        <f t="shared" si="0"/>
        <v>1335.320525926898</v>
      </c>
    </row>
    <row r="23" spans="1:15" ht="12.75">
      <c r="A23" s="24"/>
      <c r="F23" s="87"/>
      <c r="G23" s="78"/>
      <c r="H23" s="84"/>
      <c r="I23" s="84"/>
      <c r="J23" s="84"/>
      <c r="K23" s="84"/>
      <c r="L23" s="84"/>
      <c r="M23" s="84"/>
      <c r="N23" s="84"/>
      <c r="O23" s="95"/>
    </row>
    <row r="24" spans="1:15" ht="12.75">
      <c r="A24" s="24">
        <f>+A22+1</f>
        <v>4</v>
      </c>
      <c r="B24" s="2" t="s">
        <v>83</v>
      </c>
      <c r="F24" s="88">
        <f>F22/F19</f>
        <v>0.1423142339622464</v>
      </c>
      <c r="G24" s="96">
        <f>G22/G19</f>
        <v>0.14700600675719033</v>
      </c>
      <c r="H24" s="85">
        <f aca="true" t="shared" si="1" ref="H24:O24">H22/H19</f>
        <v>0.08596002045772345</v>
      </c>
      <c r="I24" s="85">
        <f t="shared" si="1"/>
        <v>0.2618684547905193</v>
      </c>
      <c r="J24" s="85" t="e">
        <f t="shared" si="1"/>
        <v>#DIV/0!</v>
      </c>
      <c r="K24" s="85" t="e">
        <f t="shared" si="1"/>
        <v>#DIV/0!</v>
      </c>
      <c r="L24" s="85" t="e">
        <f t="shared" si="1"/>
        <v>#DIV/0!</v>
      </c>
      <c r="M24" s="85" t="e">
        <f t="shared" si="1"/>
        <v>#DIV/0!</v>
      </c>
      <c r="N24" s="85">
        <f t="shared" si="1"/>
        <v>0.8774261486557224</v>
      </c>
      <c r="O24" s="97">
        <f t="shared" si="1"/>
        <v>0.27647456629062905</v>
      </c>
    </row>
    <row r="25" spans="1:15" ht="12.75">
      <c r="A25" s="24"/>
      <c r="F25" s="29"/>
      <c r="G25" s="75"/>
      <c r="H25" s="76"/>
      <c r="I25" s="76"/>
      <c r="J25" s="76"/>
      <c r="K25" s="76"/>
      <c r="L25" s="76"/>
      <c r="M25" s="76"/>
      <c r="N25" s="76"/>
      <c r="O25" s="77"/>
    </row>
    <row r="26" spans="1:15" ht="12.75">
      <c r="A26" s="24"/>
      <c r="F26" s="29"/>
      <c r="G26" s="75"/>
      <c r="H26" s="76"/>
      <c r="I26" s="76"/>
      <c r="J26" s="76"/>
      <c r="K26" s="76"/>
      <c r="L26" s="76"/>
      <c r="M26" s="76"/>
      <c r="N26" s="76"/>
      <c r="O26" s="77"/>
    </row>
    <row r="27" spans="1:15" ht="12.75">
      <c r="A27" s="24">
        <f>A24+1</f>
        <v>5</v>
      </c>
      <c r="B27" s="2" t="s">
        <v>90</v>
      </c>
      <c r="F27" s="29"/>
      <c r="G27" s="75">
        <f>'Page 2 Detail'!G27</f>
        <v>801204</v>
      </c>
      <c r="H27" s="76">
        <f>'Page 2 Detail'!H27</f>
        <v>59158</v>
      </c>
      <c r="I27" s="76"/>
      <c r="J27" s="76">
        <f>'Page 2 Detail'!J27</f>
        <v>0</v>
      </c>
      <c r="K27" s="76">
        <f>'Page 2 Detail'!K27</f>
        <v>0</v>
      </c>
      <c r="L27" s="76">
        <f>'Page 2 Detail'!L27</f>
        <v>0</v>
      </c>
      <c r="M27" s="76">
        <f>'Page 2 Detail'!M27</f>
        <v>0</v>
      </c>
      <c r="N27" s="76"/>
      <c r="O27" s="77"/>
    </row>
    <row r="28" spans="1:15" ht="6.75" customHeight="1" thickBot="1">
      <c r="A28" s="24"/>
      <c r="F28" s="29"/>
      <c r="G28" s="103"/>
      <c r="H28" s="104"/>
      <c r="I28" s="76"/>
      <c r="J28" s="76"/>
      <c r="K28" s="76"/>
      <c r="L28" s="76"/>
      <c r="M28" s="76"/>
      <c r="N28" s="76"/>
      <c r="O28" s="77"/>
    </row>
    <row r="29" spans="1:15" ht="6.75" customHeight="1" thickTop="1">
      <c r="A29" s="24"/>
      <c r="F29" s="29"/>
      <c r="G29" s="75"/>
      <c r="H29" s="76"/>
      <c r="I29" s="76"/>
      <c r="J29" s="76"/>
      <c r="K29" s="76"/>
      <c r="L29" s="76"/>
      <c r="M29" s="76"/>
      <c r="N29" s="76"/>
      <c r="O29" s="77"/>
    </row>
    <row r="30" spans="1:15" ht="12.75">
      <c r="A30" s="24">
        <f>+A27+1</f>
        <v>6</v>
      </c>
      <c r="B30" s="2" t="s">
        <v>84</v>
      </c>
      <c r="F30" s="99"/>
      <c r="G30" s="106">
        <f>'Page 2 Detail'!G30</f>
        <v>261.9819334539764</v>
      </c>
      <c r="H30" s="107">
        <f>'Page 2 Detail'!H30</f>
        <v>769.4244157887271</v>
      </c>
      <c r="I30" s="100"/>
      <c r="J30" s="100"/>
      <c r="K30" s="100"/>
      <c r="L30" s="100"/>
      <c r="M30" s="100"/>
      <c r="N30" s="100"/>
      <c r="O30" s="101"/>
    </row>
    <row r="32" spans="1:5" ht="12.75">
      <c r="A32" s="80"/>
      <c r="B32" s="80"/>
      <c r="C32" s="80"/>
      <c r="D32" s="80"/>
      <c r="E32" s="80"/>
    </row>
    <row r="34" spans="2:3" ht="12.75">
      <c r="B34" s="81" t="s">
        <v>69</v>
      </c>
      <c r="C34" s="2" t="s">
        <v>93</v>
      </c>
    </row>
    <row r="35" spans="2:3" ht="12.75">
      <c r="B35" s="81" t="s">
        <v>70</v>
      </c>
      <c r="C35" s="2" t="s">
        <v>82</v>
      </c>
    </row>
    <row r="36" spans="2:3" ht="12.75">
      <c r="B36" s="81" t="s">
        <v>71</v>
      </c>
      <c r="C36" s="2" t="s">
        <v>72</v>
      </c>
    </row>
    <row r="37" spans="2:3" ht="12.75">
      <c r="B37" s="81" t="s">
        <v>80</v>
      </c>
      <c r="C37" s="2" t="s">
        <v>73</v>
      </c>
    </row>
    <row r="38" spans="2:3" ht="12.75">
      <c r="B38" s="81" t="s">
        <v>88</v>
      </c>
      <c r="C38" s="2" t="s">
        <v>99</v>
      </c>
    </row>
    <row r="39" spans="2:3" ht="12.75">
      <c r="B39" s="81"/>
      <c r="C39" s="2" t="s">
        <v>100</v>
      </c>
    </row>
    <row r="40" ht="12.75">
      <c r="B40" s="81"/>
    </row>
    <row r="41" spans="5:7" ht="13.5" thickBot="1">
      <c r="E41" s="108" t="s">
        <v>97</v>
      </c>
      <c r="F41" s="108" t="s">
        <v>94</v>
      </c>
      <c r="G41" s="108" t="s">
        <v>95</v>
      </c>
    </row>
    <row r="42" spans="5:6" ht="12.75">
      <c r="E42" s="2" t="s">
        <v>94</v>
      </c>
      <c r="F42" s="9">
        <v>794748</v>
      </c>
    </row>
    <row r="43" spans="5:7" ht="12.75">
      <c r="E43" s="2" t="s">
        <v>95</v>
      </c>
      <c r="G43" s="9">
        <v>58487</v>
      </c>
    </row>
    <row r="44" spans="5:7" ht="12.75">
      <c r="E44" s="2" t="s">
        <v>96</v>
      </c>
      <c r="F44" s="9">
        <v>6456</v>
      </c>
      <c r="G44" s="9">
        <v>671</v>
      </c>
    </row>
    <row r="45" spans="5:7" ht="12.75">
      <c r="E45" s="2" t="s">
        <v>98</v>
      </c>
      <c r="F45" s="109">
        <f>SUM(F42:F44)</f>
        <v>801204</v>
      </c>
      <c r="G45" s="109">
        <f>SUM(G42:G44)</f>
        <v>59158</v>
      </c>
    </row>
  </sheetData>
  <mergeCells count="4">
    <mergeCell ref="B8:O8"/>
    <mergeCell ref="G14:O14"/>
    <mergeCell ref="B15:E15"/>
    <mergeCell ref="B9:O9"/>
  </mergeCells>
  <printOptions/>
  <pageMargins left="0.75" right="0.5" top="0.5" bottom="0.75" header="0.5" footer="0.5"/>
  <pageSetup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7"/>
  <sheetViews>
    <sheetView workbookViewId="0" topLeftCell="A40">
      <selection activeCell="C61" sqref="C61:D62"/>
    </sheetView>
  </sheetViews>
  <sheetFormatPr defaultColWidth="9.140625" defaultRowHeight="12.75"/>
  <cols>
    <col min="1" max="1" width="4.140625" style="2" customWidth="1"/>
    <col min="2" max="2" width="2.7109375" style="2" customWidth="1"/>
    <col min="3" max="3" width="6.7109375" style="2" customWidth="1"/>
    <col min="4" max="4" width="5.7109375" style="2" customWidth="1"/>
    <col min="5" max="5" width="30.8515625" style="2" customWidth="1"/>
    <col min="6" max="7" width="14.421875" style="2" bestFit="1" customWidth="1"/>
    <col min="8" max="8" width="12.7109375" style="2" bestFit="1" customWidth="1"/>
    <col min="9" max="9" width="11.421875" style="2" bestFit="1" customWidth="1"/>
    <col min="10" max="10" width="11.7109375" style="2" hidden="1" customWidth="1"/>
    <col min="11" max="11" width="11.421875" style="2" hidden="1" customWidth="1"/>
    <col min="12" max="13" width="10.7109375" style="2" hidden="1" customWidth="1"/>
    <col min="14" max="14" width="10.7109375" style="2" bestFit="1" customWidth="1"/>
    <col min="15" max="15" width="11.7109375" style="2" bestFit="1" customWidth="1"/>
    <col min="16" max="16" width="2.7109375" style="0" customWidth="1"/>
  </cols>
  <sheetData>
    <row r="1" spans="1:16" ht="15.75">
      <c r="A1" s="3"/>
      <c r="B1" s="3"/>
      <c r="C1" s="3"/>
      <c r="D1" s="3"/>
      <c r="E1" s="3"/>
      <c r="F1" s="4"/>
      <c r="G1" s="4"/>
      <c r="P1" s="65" t="s">
        <v>61</v>
      </c>
    </row>
    <row r="2" spans="1:16" ht="15.75">
      <c r="A2" s="7"/>
      <c r="B2" s="7"/>
      <c r="C2" s="7"/>
      <c r="D2" s="7"/>
      <c r="E2" s="7"/>
      <c r="F2" s="8"/>
      <c r="G2" s="9"/>
      <c r="H2" s="10"/>
      <c r="I2" s="10"/>
      <c r="J2" s="10"/>
      <c r="K2" s="10"/>
      <c r="L2" s="10"/>
      <c r="M2" s="10"/>
      <c r="N2" s="10"/>
      <c r="O2" s="10"/>
      <c r="P2" s="66" t="s">
        <v>62</v>
      </c>
    </row>
    <row r="3" spans="1:16" ht="15.75">
      <c r="A3" s="7"/>
      <c r="B3" s="7"/>
      <c r="C3" s="7"/>
      <c r="D3" s="7"/>
      <c r="E3" s="7"/>
      <c r="F3" s="8"/>
      <c r="G3" s="9"/>
      <c r="H3" s="10"/>
      <c r="I3" s="10"/>
      <c r="J3" s="10"/>
      <c r="K3" s="10"/>
      <c r="L3" s="10"/>
      <c r="M3" s="10"/>
      <c r="N3" s="10"/>
      <c r="O3" s="10"/>
      <c r="P3" s="65" t="s">
        <v>63</v>
      </c>
    </row>
    <row r="4" spans="1:16" ht="15.75">
      <c r="A4" s="7"/>
      <c r="B4" s="7"/>
      <c r="C4" s="7"/>
      <c r="D4" s="7"/>
      <c r="E4" s="7"/>
      <c r="F4" s="8"/>
      <c r="G4" s="9"/>
      <c r="H4" s="10"/>
      <c r="I4" s="10"/>
      <c r="J4" s="10"/>
      <c r="K4" s="10"/>
      <c r="L4" s="10"/>
      <c r="M4" s="10"/>
      <c r="N4" s="10"/>
      <c r="O4" s="10"/>
      <c r="P4" s="66" t="s">
        <v>64</v>
      </c>
    </row>
    <row r="5" spans="1:15" ht="12.75">
      <c r="A5" s="7"/>
      <c r="B5" s="7"/>
      <c r="C5" s="7"/>
      <c r="D5" s="7"/>
      <c r="E5" s="7"/>
      <c r="F5" s="64"/>
      <c r="G5" s="16"/>
      <c r="H5" s="16"/>
      <c r="I5" s="16"/>
      <c r="J5" s="16"/>
      <c r="K5" s="16"/>
      <c r="L5" s="16"/>
      <c r="M5" s="16"/>
      <c r="N5" s="16"/>
      <c r="O5" s="16"/>
    </row>
    <row r="6" spans="1:15" ht="12.75">
      <c r="A6" s="7"/>
      <c r="B6" s="7"/>
      <c r="C6" s="7"/>
      <c r="D6" s="7"/>
      <c r="E6" s="7"/>
      <c r="F6" s="64" t="s">
        <v>60</v>
      </c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1"/>
      <c r="B7" s="11"/>
      <c r="C7" s="11"/>
      <c r="D7" s="11"/>
      <c r="E7" s="11"/>
      <c r="F7" s="12"/>
      <c r="G7" s="12"/>
      <c r="H7" s="3"/>
      <c r="I7" s="13"/>
      <c r="J7" s="6"/>
      <c r="K7" s="6"/>
      <c r="L7" s="3"/>
      <c r="M7" s="3"/>
      <c r="N7" s="3"/>
      <c r="O7" s="3"/>
    </row>
    <row r="8" spans="5:15" ht="12.75">
      <c r="E8" s="3" t="s">
        <v>0</v>
      </c>
      <c r="F8" s="14" t="s">
        <v>1</v>
      </c>
      <c r="G8" s="13" t="s">
        <v>2</v>
      </c>
      <c r="H8" s="13" t="s">
        <v>3</v>
      </c>
      <c r="I8" s="13" t="s">
        <v>4</v>
      </c>
      <c r="M8" s="13"/>
      <c r="N8" s="13" t="s">
        <v>5</v>
      </c>
      <c r="O8" s="3" t="s">
        <v>6</v>
      </c>
    </row>
    <row r="9" spans="1:15" ht="12.75">
      <c r="A9" s="15"/>
      <c r="B9" s="16"/>
      <c r="C9" s="16"/>
      <c r="D9" s="16"/>
      <c r="E9" s="16"/>
      <c r="F9" s="17" t="s">
        <v>19</v>
      </c>
      <c r="G9" s="18"/>
      <c r="H9" s="18"/>
      <c r="I9" s="18"/>
      <c r="J9" s="18"/>
      <c r="K9" s="18"/>
      <c r="L9" s="18"/>
      <c r="M9" s="18"/>
      <c r="N9" s="18"/>
      <c r="O9" s="19"/>
    </row>
    <row r="10" spans="1:15" ht="12.75">
      <c r="A10" s="15"/>
      <c r="B10" s="5"/>
      <c r="C10" s="5"/>
      <c r="D10" s="5"/>
      <c r="E10" s="5"/>
      <c r="F10" s="17" t="s">
        <v>104</v>
      </c>
      <c r="G10" s="114" t="s">
        <v>7</v>
      </c>
      <c r="H10" s="114"/>
      <c r="I10" s="114"/>
      <c r="J10" s="114"/>
      <c r="K10" s="114"/>
      <c r="L10" s="114"/>
      <c r="M10" s="114"/>
      <c r="N10" s="114"/>
      <c r="O10" s="115"/>
    </row>
    <row r="11" spans="1:15" ht="13.5" thickBot="1">
      <c r="A11" s="15"/>
      <c r="B11" s="116" t="s">
        <v>8</v>
      </c>
      <c r="C11" s="116"/>
      <c r="D11" s="116"/>
      <c r="E11" s="116"/>
      <c r="F11" s="22" t="s">
        <v>105</v>
      </c>
      <c r="G11" s="21" t="s">
        <v>94</v>
      </c>
      <c r="H11" s="21" t="s">
        <v>95</v>
      </c>
      <c r="I11" s="21" t="s">
        <v>106</v>
      </c>
      <c r="J11" s="21" t="s">
        <v>107</v>
      </c>
      <c r="K11" s="21" t="s">
        <v>108</v>
      </c>
      <c r="L11" s="21" t="s">
        <v>109</v>
      </c>
      <c r="M11" s="21" t="s">
        <v>110</v>
      </c>
      <c r="N11" s="21" t="s">
        <v>111</v>
      </c>
      <c r="O11" s="23" t="s">
        <v>112</v>
      </c>
    </row>
    <row r="12" spans="1:15" ht="6.75" customHeight="1">
      <c r="A12" s="15"/>
      <c r="B12" s="12"/>
      <c r="C12" s="12"/>
      <c r="D12" s="12"/>
      <c r="E12" s="12"/>
      <c r="F12" s="17"/>
      <c r="G12" s="12"/>
      <c r="H12" s="12"/>
      <c r="I12" s="12"/>
      <c r="J12" s="12"/>
      <c r="K12" s="12"/>
      <c r="L12" s="12"/>
      <c r="M12" s="12"/>
      <c r="N12" s="12"/>
      <c r="O12" s="20"/>
    </row>
    <row r="13" spans="1:15" ht="12.75">
      <c r="A13" s="24">
        <v>1</v>
      </c>
      <c r="B13" s="118" t="s">
        <v>9</v>
      </c>
      <c r="C13" s="118"/>
      <c r="D13" s="118"/>
      <c r="E13" s="118"/>
      <c r="F13" s="25"/>
      <c r="G13" s="26"/>
      <c r="H13" s="26"/>
      <c r="I13" s="26"/>
      <c r="J13" s="26"/>
      <c r="K13" s="26"/>
      <c r="L13" s="26"/>
      <c r="M13" s="26"/>
      <c r="N13" s="26"/>
      <c r="O13" s="27"/>
    </row>
    <row r="14" spans="1:15" ht="6.75" customHeight="1">
      <c r="A14" s="24"/>
      <c r="B14" s="3"/>
      <c r="C14" s="3"/>
      <c r="D14" s="3"/>
      <c r="E14" s="3"/>
      <c r="F14" s="25"/>
      <c r="G14" s="26"/>
      <c r="H14" s="26"/>
      <c r="I14" s="26"/>
      <c r="J14" s="26"/>
      <c r="K14" s="26"/>
      <c r="L14" s="26"/>
      <c r="M14" s="26"/>
      <c r="N14" s="26"/>
      <c r="O14" s="27"/>
    </row>
    <row r="15" spans="1:15" ht="12.75">
      <c r="A15" s="24">
        <f>+A13+1</f>
        <v>2</v>
      </c>
      <c r="B15" s="5" t="s">
        <v>10</v>
      </c>
      <c r="C15" s="10"/>
      <c r="D15" s="10"/>
      <c r="E15" s="10"/>
      <c r="F15" s="25"/>
      <c r="G15" s="26"/>
      <c r="H15" s="26"/>
      <c r="I15" s="26"/>
      <c r="J15" s="28"/>
      <c r="K15" s="28"/>
      <c r="L15" s="26"/>
      <c r="M15" s="26"/>
      <c r="N15" s="26"/>
      <c r="O15" s="27"/>
    </row>
    <row r="16" spans="1:15" ht="12.75">
      <c r="A16" s="24">
        <f aca="true" t="shared" si="0" ref="A16:A21">+A15+1</f>
        <v>3</v>
      </c>
      <c r="B16" s="5"/>
      <c r="C16" s="10"/>
      <c r="D16" s="7" t="s">
        <v>11</v>
      </c>
      <c r="E16" s="10"/>
      <c r="F16" s="61">
        <f>SUM(G16:O16)</f>
        <v>234215036.79</v>
      </c>
      <c r="G16" s="62">
        <v>182999018.11716813</v>
      </c>
      <c r="H16" s="62">
        <v>41914627.36357846</v>
      </c>
      <c r="I16" s="62">
        <v>3950244.8493829183</v>
      </c>
      <c r="J16" s="62">
        <v>0</v>
      </c>
      <c r="K16" s="62">
        <v>0</v>
      </c>
      <c r="L16" s="62">
        <v>0</v>
      </c>
      <c r="M16" s="62">
        <v>0</v>
      </c>
      <c r="N16" s="62">
        <v>521333.201304021</v>
      </c>
      <c r="O16" s="63">
        <v>4829813.258566482</v>
      </c>
    </row>
    <row r="17" spans="1:15" ht="12.75">
      <c r="A17" s="24">
        <f t="shared" si="0"/>
        <v>4</v>
      </c>
      <c r="B17" s="5"/>
      <c r="C17" s="10"/>
      <c r="D17" s="7" t="s">
        <v>12</v>
      </c>
      <c r="E17" s="10"/>
      <c r="F17" s="29">
        <f>SUM(G17:O17)</f>
        <v>0</v>
      </c>
      <c r="G17" s="26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0</v>
      </c>
      <c r="N17" s="26">
        <v>0</v>
      </c>
      <c r="O17" s="27">
        <v>0</v>
      </c>
    </row>
    <row r="18" spans="1:15" ht="12.75">
      <c r="A18" s="24">
        <f t="shared" si="0"/>
        <v>5</v>
      </c>
      <c r="B18" s="5"/>
      <c r="C18" s="10"/>
      <c r="D18" s="7" t="s">
        <v>13</v>
      </c>
      <c r="E18" s="10"/>
      <c r="F18" s="29">
        <f>SUM(G18:O18)</f>
        <v>0</v>
      </c>
      <c r="G18" s="26">
        <v>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0</v>
      </c>
      <c r="N18" s="26">
        <v>0</v>
      </c>
      <c r="O18" s="27">
        <v>0</v>
      </c>
    </row>
    <row r="19" spans="1:15" ht="12.75">
      <c r="A19" s="24">
        <f t="shared" si="0"/>
        <v>6</v>
      </c>
      <c r="B19" s="5"/>
      <c r="C19" s="10"/>
      <c r="D19" s="7" t="s">
        <v>14</v>
      </c>
      <c r="E19" s="10"/>
      <c r="F19" s="29">
        <f>SUM(G19:O19)</f>
        <v>0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0</v>
      </c>
      <c r="N19" s="26">
        <v>0</v>
      </c>
      <c r="O19" s="27">
        <v>0</v>
      </c>
    </row>
    <row r="20" spans="1:15" ht="12.75">
      <c r="A20" s="24">
        <f t="shared" si="0"/>
        <v>7</v>
      </c>
      <c r="B20" s="5"/>
      <c r="C20" s="10"/>
      <c r="D20" s="7" t="s">
        <v>15</v>
      </c>
      <c r="E20" s="10"/>
      <c r="F20" s="29">
        <f>SUM(G20:O20)</f>
        <v>6365863.000565138</v>
      </c>
      <c r="G20" s="26">
        <v>5382277.24119577</v>
      </c>
      <c r="H20" s="26">
        <v>855740.0262177071</v>
      </c>
      <c r="I20" s="26">
        <v>72383.61345282303</v>
      </c>
      <c r="J20" s="26">
        <v>0</v>
      </c>
      <c r="K20" s="26">
        <v>0</v>
      </c>
      <c r="L20" s="26">
        <v>0</v>
      </c>
      <c r="M20" s="26">
        <v>0</v>
      </c>
      <c r="N20" s="26">
        <v>6776.831967547643</v>
      </c>
      <c r="O20" s="27">
        <v>48685.28773128974</v>
      </c>
    </row>
    <row r="21" spans="1:15" ht="12.75">
      <c r="A21" s="24">
        <f t="shared" si="0"/>
        <v>8</v>
      </c>
      <c r="B21" s="5"/>
      <c r="C21" s="10" t="s">
        <v>16</v>
      </c>
      <c r="D21" s="10"/>
      <c r="E21" s="10"/>
      <c r="F21" s="67">
        <f>SUM(F16:F20)</f>
        <v>240580899.79056513</v>
      </c>
      <c r="G21" s="68">
        <f aca="true" t="shared" si="1" ref="G21:O21">SUM(G16:G20)</f>
        <v>188381295.3583639</v>
      </c>
      <c r="H21" s="68">
        <f t="shared" si="1"/>
        <v>42770367.38979617</v>
      </c>
      <c r="I21" s="68">
        <f t="shared" si="1"/>
        <v>4022628.462835741</v>
      </c>
      <c r="J21" s="68">
        <f t="shared" si="1"/>
        <v>0</v>
      </c>
      <c r="K21" s="68">
        <f t="shared" si="1"/>
        <v>0</v>
      </c>
      <c r="L21" s="68">
        <f t="shared" si="1"/>
        <v>0</v>
      </c>
      <c r="M21" s="68">
        <f t="shared" si="1"/>
        <v>0</v>
      </c>
      <c r="N21" s="68">
        <f t="shared" si="1"/>
        <v>528110.0332715686</v>
      </c>
      <c r="O21" s="69">
        <f t="shared" si="1"/>
        <v>4878498.546297772</v>
      </c>
    </row>
    <row r="22" spans="1:15" ht="6.75" customHeight="1">
      <c r="A22" s="24"/>
      <c r="B22" s="5"/>
      <c r="C22" s="10"/>
      <c r="D22" s="10"/>
      <c r="E22" s="10"/>
      <c r="F22" s="25"/>
      <c r="G22" s="30"/>
      <c r="H22" s="26"/>
      <c r="I22" s="26"/>
      <c r="J22" s="26"/>
      <c r="K22" s="26"/>
      <c r="L22" s="26"/>
      <c r="M22" s="26"/>
      <c r="N22" s="26"/>
      <c r="O22" s="27"/>
    </row>
    <row r="23" spans="1:15" ht="12.75">
      <c r="A23" s="24">
        <f>+A21+1</f>
        <v>9</v>
      </c>
      <c r="B23" s="5" t="s">
        <v>17</v>
      </c>
      <c r="C23" s="10"/>
      <c r="D23" s="10"/>
      <c r="E23" s="10"/>
      <c r="F23" s="25"/>
      <c r="G23" s="26"/>
      <c r="H23" s="26"/>
      <c r="I23" s="26"/>
      <c r="J23" s="26"/>
      <c r="K23" s="26"/>
      <c r="L23" s="26"/>
      <c r="M23" s="26"/>
      <c r="N23" s="26"/>
      <c r="O23" s="27"/>
    </row>
    <row r="24" spans="1:15" ht="12.75">
      <c r="A24" s="24">
        <f>+A23+1</f>
        <v>10</v>
      </c>
      <c r="B24" s="5"/>
      <c r="C24" s="10" t="s">
        <v>18</v>
      </c>
      <c r="D24" s="10"/>
      <c r="E24" s="10"/>
      <c r="F24" s="29"/>
      <c r="G24" s="26"/>
      <c r="H24" s="26"/>
      <c r="I24" s="26"/>
      <c r="J24" s="26"/>
      <c r="K24" s="26"/>
      <c r="L24" s="26"/>
      <c r="M24" s="26"/>
      <c r="N24" s="26"/>
      <c r="O24" s="27"/>
    </row>
    <row r="25" spans="1:15" ht="12.75">
      <c r="A25" s="24">
        <f>+A24+1</f>
        <v>11</v>
      </c>
      <c r="B25" s="5"/>
      <c r="C25" s="10"/>
      <c r="D25" s="10" t="s">
        <v>19</v>
      </c>
      <c r="E25" s="10" t="s">
        <v>20</v>
      </c>
      <c r="F25" s="61">
        <v>0</v>
      </c>
      <c r="G25" s="62">
        <v>189213.7278790242</v>
      </c>
      <c r="H25" s="62">
        <v>79340.89538559344</v>
      </c>
      <c r="I25" s="62">
        <v>22980.376735382364</v>
      </c>
      <c r="J25" s="62">
        <v>0</v>
      </c>
      <c r="K25" s="62">
        <v>0</v>
      </c>
      <c r="L25" s="62">
        <v>0</v>
      </c>
      <c r="M25" s="62">
        <v>0</v>
      </c>
      <c r="N25" s="62">
        <v>-41535</v>
      </c>
      <c r="O25" s="63">
        <v>-250000</v>
      </c>
    </row>
    <row r="26" spans="1:15" ht="12.75">
      <c r="A26" s="24">
        <f>+A25+1</f>
        <v>12</v>
      </c>
      <c r="B26" s="5"/>
      <c r="C26" s="10"/>
      <c r="D26" s="10" t="s">
        <v>21</v>
      </c>
      <c r="E26" s="10"/>
      <c r="F26" s="70">
        <f>SUM(F24:F25)</f>
        <v>0</v>
      </c>
      <c r="G26" s="68">
        <f>SUM(G24:G25)</f>
        <v>189213.7278790242</v>
      </c>
      <c r="H26" s="68">
        <f aca="true" t="shared" si="2" ref="H26:O26">SUM(H24:H25)</f>
        <v>79340.89538559344</v>
      </c>
      <c r="I26" s="68">
        <f t="shared" si="2"/>
        <v>22980.376735382364</v>
      </c>
      <c r="J26" s="68">
        <f t="shared" si="2"/>
        <v>0</v>
      </c>
      <c r="K26" s="68">
        <f t="shared" si="2"/>
        <v>0</v>
      </c>
      <c r="L26" s="68">
        <f t="shared" si="2"/>
        <v>0</v>
      </c>
      <c r="M26" s="68">
        <f t="shared" si="2"/>
        <v>0</v>
      </c>
      <c r="N26" s="68">
        <f t="shared" si="2"/>
        <v>-41535</v>
      </c>
      <c r="O26" s="69">
        <f t="shared" si="2"/>
        <v>-250000</v>
      </c>
    </row>
    <row r="27" spans="1:15" ht="6.75" customHeight="1">
      <c r="A27" s="24"/>
      <c r="B27" s="5"/>
      <c r="C27" s="10"/>
      <c r="D27" s="10"/>
      <c r="E27" s="10"/>
      <c r="F27" s="25"/>
      <c r="G27" s="26"/>
      <c r="H27" s="26"/>
      <c r="I27" s="26"/>
      <c r="J27" s="26"/>
      <c r="K27" s="26"/>
      <c r="L27" s="26"/>
      <c r="M27" s="26"/>
      <c r="N27" s="26"/>
      <c r="O27" s="27"/>
    </row>
    <row r="28" spans="1:15" ht="12.75">
      <c r="A28" s="24">
        <f>+A26+1</f>
        <v>13</v>
      </c>
      <c r="B28" s="5"/>
      <c r="C28" s="10" t="s">
        <v>22</v>
      </c>
      <c r="D28" s="10"/>
      <c r="E28" s="10"/>
      <c r="F28" s="25"/>
      <c r="G28" s="26"/>
      <c r="H28" s="26"/>
      <c r="I28" s="26"/>
      <c r="J28" s="26"/>
      <c r="K28" s="26"/>
      <c r="L28" s="26"/>
      <c r="M28" s="26"/>
      <c r="N28" s="26"/>
      <c r="O28" s="27"/>
    </row>
    <row r="29" spans="1:15" ht="12.75">
      <c r="A29" s="24">
        <f aca="true" t="shared" si="3" ref="A29:A34">+A28+1</f>
        <v>14</v>
      </c>
      <c r="B29" s="5"/>
      <c r="C29" s="10"/>
      <c r="D29" s="7" t="s">
        <v>23</v>
      </c>
      <c r="E29" s="10"/>
      <c r="F29" s="61">
        <f>SUM(G29:O29)</f>
        <v>-1969387.1938459424</v>
      </c>
      <c r="G29" s="62">
        <v>-1546099.4533441684</v>
      </c>
      <c r="H29" s="62">
        <v>-318811.29635953135</v>
      </c>
      <c r="I29" s="62">
        <v>-38693.99956692307</v>
      </c>
      <c r="J29" s="62">
        <v>0</v>
      </c>
      <c r="K29" s="62">
        <v>0</v>
      </c>
      <c r="L29" s="62">
        <v>0</v>
      </c>
      <c r="M29" s="62">
        <v>0</v>
      </c>
      <c r="N29" s="62">
        <v>-6564.680595231685</v>
      </c>
      <c r="O29" s="63">
        <v>-59217.76398008784</v>
      </c>
    </row>
    <row r="30" spans="1:15" ht="12.75">
      <c r="A30" s="24">
        <f t="shared" si="3"/>
        <v>15</v>
      </c>
      <c r="B30" s="5"/>
      <c r="C30" s="10"/>
      <c r="D30" s="7" t="s">
        <v>24</v>
      </c>
      <c r="E30" s="10"/>
      <c r="F30" s="61">
        <f>SUM(G30:O30)</f>
        <v>51733603.74920683</v>
      </c>
      <c r="G30" s="26">
        <v>40614307.19470264</v>
      </c>
      <c r="H30" s="26">
        <v>8374816.962440929</v>
      </c>
      <c r="I30" s="26">
        <v>1016448.1861781467</v>
      </c>
      <c r="J30" s="26">
        <v>0</v>
      </c>
      <c r="K30" s="26">
        <v>0</v>
      </c>
      <c r="L30" s="26">
        <v>0</v>
      </c>
      <c r="M30" s="26">
        <v>0</v>
      </c>
      <c r="N30" s="26">
        <v>172446.83306313303</v>
      </c>
      <c r="O30" s="27">
        <v>1555584.5728219796</v>
      </c>
    </row>
    <row r="31" spans="1:15" ht="12.75">
      <c r="A31" s="24">
        <f t="shared" si="3"/>
        <v>16</v>
      </c>
      <c r="B31" s="5"/>
      <c r="C31" s="10"/>
      <c r="D31" s="7" t="s">
        <v>25</v>
      </c>
      <c r="E31" s="10"/>
      <c r="F31" s="29">
        <f>SUM(G31:O31)</f>
        <v>23056647.757143047</v>
      </c>
      <c r="G31" s="26">
        <v>20482767.493850157</v>
      </c>
      <c r="H31" s="26">
        <v>2341912.2241947656</v>
      </c>
      <c r="I31" s="26">
        <v>127993.67954985687</v>
      </c>
      <c r="J31" s="26">
        <v>0</v>
      </c>
      <c r="K31" s="26">
        <v>0</v>
      </c>
      <c r="L31" s="26">
        <v>0</v>
      </c>
      <c r="M31" s="26">
        <v>0</v>
      </c>
      <c r="N31" s="26">
        <v>16643.32218747854</v>
      </c>
      <c r="O31" s="27">
        <v>87331.03736078604</v>
      </c>
    </row>
    <row r="32" spans="1:15" ht="12.75">
      <c r="A32" s="24">
        <f t="shared" si="3"/>
        <v>17</v>
      </c>
      <c r="B32" s="5"/>
      <c r="C32" s="10"/>
      <c r="D32" s="7" t="s">
        <v>26</v>
      </c>
      <c r="E32" s="10"/>
      <c r="F32" s="29">
        <f>SUM(G32:O32)</f>
        <v>3818729.351606657</v>
      </c>
      <c r="G32" s="26">
        <v>2323741.2950581107</v>
      </c>
      <c r="H32" s="26">
        <v>451310.2500160797</v>
      </c>
      <c r="I32" s="26">
        <v>276682.2488952633</v>
      </c>
      <c r="J32" s="26">
        <v>0</v>
      </c>
      <c r="K32" s="26">
        <v>0</v>
      </c>
      <c r="L32" s="26">
        <v>0</v>
      </c>
      <c r="M32" s="26">
        <v>0</v>
      </c>
      <c r="N32" s="26">
        <v>172485.99595318595</v>
      </c>
      <c r="O32" s="27">
        <v>594509.561684017</v>
      </c>
    </row>
    <row r="33" spans="1:15" ht="12.75">
      <c r="A33" s="24">
        <f t="shared" si="3"/>
        <v>18</v>
      </c>
      <c r="B33" s="5"/>
      <c r="C33" s="10"/>
      <c r="D33" s="7" t="s">
        <v>27</v>
      </c>
      <c r="E33" s="10"/>
      <c r="F33" s="29">
        <f>SUM(G33:O33)</f>
        <v>41508408.68299289</v>
      </c>
      <c r="G33" s="26">
        <v>32940374.686530985</v>
      </c>
      <c r="H33" s="26">
        <v>6805990.391356694</v>
      </c>
      <c r="I33" s="26">
        <v>816120.0015021551</v>
      </c>
      <c r="J33" s="26">
        <v>0</v>
      </c>
      <c r="K33" s="26">
        <v>0</v>
      </c>
      <c r="L33" s="26">
        <v>0</v>
      </c>
      <c r="M33" s="26">
        <v>0</v>
      </c>
      <c r="N33" s="26">
        <v>109002.39532567348</v>
      </c>
      <c r="O33" s="27">
        <v>836921.2082773799</v>
      </c>
    </row>
    <row r="34" spans="1:15" ht="12.75">
      <c r="A34" s="24">
        <f t="shared" si="3"/>
        <v>19</v>
      </c>
      <c r="B34" s="5"/>
      <c r="C34" s="10"/>
      <c r="D34" s="10" t="s">
        <v>28</v>
      </c>
      <c r="E34" s="10"/>
      <c r="F34" s="67">
        <f>SUM(F29:F33)</f>
        <v>118148002.34710348</v>
      </c>
      <c r="G34" s="68">
        <f aca="true" t="shared" si="4" ref="G34:O34">SUM(G29:G33)</f>
        <v>94815091.21679772</v>
      </c>
      <c r="H34" s="68">
        <f t="shared" si="4"/>
        <v>17655218.531648938</v>
      </c>
      <c r="I34" s="68">
        <f t="shared" si="4"/>
        <v>2198550.1165584987</v>
      </c>
      <c r="J34" s="68">
        <f t="shared" si="4"/>
        <v>0</v>
      </c>
      <c r="K34" s="68">
        <f t="shared" si="4"/>
        <v>0</v>
      </c>
      <c r="L34" s="68">
        <f t="shared" si="4"/>
        <v>0</v>
      </c>
      <c r="M34" s="68">
        <f t="shared" si="4"/>
        <v>0</v>
      </c>
      <c r="N34" s="68">
        <f t="shared" si="4"/>
        <v>464013.86593423935</v>
      </c>
      <c r="O34" s="69">
        <f t="shared" si="4"/>
        <v>3015128.6161640743</v>
      </c>
    </row>
    <row r="35" spans="1:15" ht="12.75">
      <c r="A35" s="24"/>
      <c r="B35" s="5"/>
      <c r="C35" s="10"/>
      <c r="D35" s="10"/>
      <c r="E35" s="10"/>
      <c r="F35" s="25"/>
      <c r="G35" s="30"/>
      <c r="H35" s="26"/>
      <c r="I35" s="26"/>
      <c r="J35" s="26"/>
      <c r="K35" s="26"/>
      <c r="L35" s="26"/>
      <c r="M35" s="26"/>
      <c r="N35" s="26"/>
      <c r="O35" s="27"/>
    </row>
    <row r="36" spans="1:15" ht="12.75">
      <c r="A36" s="24">
        <f>+A34+1</f>
        <v>20</v>
      </c>
      <c r="B36" s="5"/>
      <c r="C36" s="10" t="s">
        <v>29</v>
      </c>
      <c r="D36" s="10"/>
      <c r="E36" s="10"/>
      <c r="F36" s="61"/>
      <c r="G36" s="26"/>
      <c r="H36" s="26"/>
      <c r="I36" s="26"/>
      <c r="J36" s="26"/>
      <c r="K36" s="26"/>
      <c r="L36" s="26"/>
      <c r="M36" s="26"/>
      <c r="N36" s="26"/>
      <c r="O36" s="27"/>
    </row>
    <row r="37" spans="1:15" ht="12.75">
      <c r="A37" s="24">
        <f>+A36+1</f>
        <v>21</v>
      </c>
      <c r="B37" s="5"/>
      <c r="C37" s="10"/>
      <c r="D37" s="7" t="s">
        <v>30</v>
      </c>
      <c r="E37" s="10"/>
      <c r="F37" s="61">
        <f>SUM(G37:O37)</f>
        <v>42170173.549009986</v>
      </c>
      <c r="G37" s="62">
        <v>33630371.911971405</v>
      </c>
      <c r="H37" s="62">
        <v>6791142.757196994</v>
      </c>
      <c r="I37" s="62">
        <v>761669.6306783989</v>
      </c>
      <c r="J37" s="62">
        <v>0</v>
      </c>
      <c r="K37" s="62">
        <v>0</v>
      </c>
      <c r="L37" s="62">
        <v>0</v>
      </c>
      <c r="M37" s="62">
        <v>0</v>
      </c>
      <c r="N37" s="62">
        <v>113734.54675375915</v>
      </c>
      <c r="O37" s="63">
        <v>873254.7024094318</v>
      </c>
    </row>
    <row r="38" spans="1:15" ht="12.75">
      <c r="A38" s="24">
        <f>+A37+1</f>
        <v>22</v>
      </c>
      <c r="B38" s="5"/>
      <c r="C38" s="10"/>
      <c r="D38" s="10" t="s">
        <v>31</v>
      </c>
      <c r="E38" s="10"/>
      <c r="F38" s="29">
        <f>SUM(G38:O38)</f>
        <v>12437754.123274926</v>
      </c>
      <c r="G38" s="26">
        <v>9947778.382892944</v>
      </c>
      <c r="H38" s="26">
        <v>1981462.323142847</v>
      </c>
      <c r="I38" s="26">
        <v>212873.39148934843</v>
      </c>
      <c r="J38" s="26">
        <v>0</v>
      </c>
      <c r="K38" s="26">
        <v>0</v>
      </c>
      <c r="L38" s="26">
        <v>0</v>
      </c>
      <c r="M38" s="26">
        <v>0</v>
      </c>
      <c r="N38" s="26">
        <v>34067.73109173132</v>
      </c>
      <c r="O38" s="27">
        <v>261572.29465805297</v>
      </c>
    </row>
    <row r="39" spans="1:15" ht="12.75">
      <c r="A39" s="24">
        <f>+A38+1</f>
        <v>23</v>
      </c>
      <c r="B39" s="5"/>
      <c r="C39" s="10"/>
      <c r="D39" s="10" t="s">
        <v>32</v>
      </c>
      <c r="E39" s="10"/>
      <c r="F39" s="29">
        <f>SUM(G39:O39)</f>
        <v>16874049.05299398</v>
      </c>
      <c r="G39" s="26">
        <v>13526126.443072664</v>
      </c>
      <c r="H39" s="26">
        <v>2662942.746411304</v>
      </c>
      <c r="I39" s="26">
        <v>283732.3651422067</v>
      </c>
      <c r="J39" s="26">
        <v>0</v>
      </c>
      <c r="K39" s="26">
        <v>0</v>
      </c>
      <c r="L39" s="26">
        <v>0</v>
      </c>
      <c r="M39" s="26">
        <v>0</v>
      </c>
      <c r="N39" s="26">
        <v>47136.09519705039</v>
      </c>
      <c r="O39" s="27">
        <v>354111.4031707548</v>
      </c>
    </row>
    <row r="40" spans="1:15" ht="12.75">
      <c r="A40" s="24">
        <f>+A39+1</f>
        <v>24</v>
      </c>
      <c r="B40" s="5"/>
      <c r="C40" s="10"/>
      <c r="D40" s="10" t="s">
        <v>33</v>
      </c>
      <c r="E40" s="10"/>
      <c r="F40" s="67">
        <f aca="true" t="shared" si="5" ref="F40:O40">SUM(F37:F39)</f>
        <v>71481976.7252789</v>
      </c>
      <c r="G40" s="68">
        <f t="shared" si="5"/>
        <v>57104276.73793701</v>
      </c>
      <c r="H40" s="68">
        <f t="shared" si="5"/>
        <v>11435547.826751146</v>
      </c>
      <c r="I40" s="68">
        <f t="shared" si="5"/>
        <v>1258275.387309954</v>
      </c>
      <c r="J40" s="68">
        <f t="shared" si="5"/>
        <v>0</v>
      </c>
      <c r="K40" s="68">
        <f t="shared" si="5"/>
        <v>0</v>
      </c>
      <c r="L40" s="68">
        <f t="shared" si="5"/>
        <v>0</v>
      </c>
      <c r="M40" s="68">
        <f t="shared" si="5"/>
        <v>0</v>
      </c>
      <c r="N40" s="68">
        <f t="shared" si="5"/>
        <v>194938.37304254086</v>
      </c>
      <c r="O40" s="69">
        <f t="shared" si="5"/>
        <v>1488938.4002382397</v>
      </c>
    </row>
    <row r="41" spans="1:15" ht="6.75" customHeight="1" thickBot="1">
      <c r="A41" s="24"/>
      <c r="B41" s="5"/>
      <c r="C41" s="10"/>
      <c r="D41" s="10"/>
      <c r="E41" s="10"/>
      <c r="F41" s="31"/>
      <c r="G41" s="32"/>
      <c r="H41" s="32"/>
      <c r="I41" s="32"/>
      <c r="J41" s="32"/>
      <c r="K41" s="32"/>
      <c r="L41" s="32"/>
      <c r="M41" s="32"/>
      <c r="N41" s="32"/>
      <c r="O41" s="33"/>
    </row>
    <row r="42" spans="1:15" ht="6.75" customHeight="1" thickTop="1">
      <c r="A42" s="24"/>
      <c r="B42" s="5"/>
      <c r="C42" s="10"/>
      <c r="D42" s="10"/>
      <c r="E42" s="10"/>
      <c r="F42" s="25"/>
      <c r="G42" s="26"/>
      <c r="H42" s="26"/>
      <c r="I42" s="26"/>
      <c r="J42" s="26"/>
      <c r="K42" s="26"/>
      <c r="L42" s="26"/>
      <c r="M42" s="26"/>
      <c r="N42" s="26"/>
      <c r="O42" s="27"/>
    </row>
    <row r="43" spans="1:15" ht="12.75">
      <c r="A43" s="24">
        <f>+A40+1</f>
        <v>25</v>
      </c>
      <c r="B43" s="5"/>
      <c r="C43" s="10" t="s">
        <v>34</v>
      </c>
      <c r="D43" s="10"/>
      <c r="E43" s="10"/>
      <c r="F43" s="61">
        <f>SUM(G43:O43)</f>
        <v>189629979.07238233</v>
      </c>
      <c r="G43" s="62">
        <f>G26+G34+G40</f>
        <v>152108581.68261376</v>
      </c>
      <c r="H43" s="62">
        <f aca="true" t="shared" si="6" ref="H43:O43">H26+H34+H40</f>
        <v>29170107.253785677</v>
      </c>
      <c r="I43" s="62">
        <f t="shared" si="6"/>
        <v>3479805.880603835</v>
      </c>
      <c r="J43" s="62">
        <f t="shared" si="6"/>
        <v>0</v>
      </c>
      <c r="K43" s="62">
        <f t="shared" si="6"/>
        <v>0</v>
      </c>
      <c r="L43" s="62">
        <f t="shared" si="6"/>
        <v>0</v>
      </c>
      <c r="M43" s="62">
        <f t="shared" si="6"/>
        <v>0</v>
      </c>
      <c r="N43" s="62">
        <f t="shared" si="6"/>
        <v>617417.2389767802</v>
      </c>
      <c r="O43" s="63">
        <f t="shared" si="6"/>
        <v>4254067.0164023135</v>
      </c>
    </row>
    <row r="44" spans="1:15" ht="6.75" customHeight="1" thickBot="1">
      <c r="A44" s="24"/>
      <c r="B44" s="5"/>
      <c r="C44" s="10"/>
      <c r="D44" s="10"/>
      <c r="E44" s="10"/>
      <c r="F44" s="31"/>
      <c r="G44" s="32"/>
      <c r="H44" s="32"/>
      <c r="I44" s="32"/>
      <c r="J44" s="32"/>
      <c r="K44" s="32"/>
      <c r="L44" s="32"/>
      <c r="M44" s="32"/>
      <c r="N44" s="32"/>
      <c r="O44" s="33"/>
    </row>
    <row r="45" spans="1:15" ht="6.75" customHeight="1" thickTop="1">
      <c r="A45" s="24"/>
      <c r="B45" s="5"/>
      <c r="C45" s="10"/>
      <c r="D45" s="10"/>
      <c r="E45" s="10"/>
      <c r="F45" s="25"/>
      <c r="G45" s="26"/>
      <c r="H45" s="26"/>
      <c r="I45" s="26"/>
      <c r="J45" s="26"/>
      <c r="K45" s="26"/>
      <c r="L45" s="26"/>
      <c r="M45" s="26"/>
      <c r="N45" s="26"/>
      <c r="O45" s="27"/>
    </row>
    <row r="46" spans="1:15" ht="12.75">
      <c r="A46" s="24">
        <f>+A43+1</f>
        <v>26</v>
      </c>
      <c r="B46" s="5" t="s">
        <v>35</v>
      </c>
      <c r="C46" s="10"/>
      <c r="D46" s="10"/>
      <c r="E46" s="10"/>
      <c r="F46" s="61">
        <f aca="true" t="shared" si="7" ref="F46:O46">+F21-F43</f>
        <v>50950920.7181828</v>
      </c>
      <c r="G46" s="62">
        <f t="shared" si="7"/>
        <v>36272713.67575014</v>
      </c>
      <c r="H46" s="62">
        <f t="shared" si="7"/>
        <v>13600260.13601049</v>
      </c>
      <c r="I46" s="62">
        <f t="shared" si="7"/>
        <v>542822.5822319062</v>
      </c>
      <c r="J46" s="62">
        <f t="shared" si="7"/>
        <v>0</v>
      </c>
      <c r="K46" s="62">
        <f t="shared" si="7"/>
        <v>0</v>
      </c>
      <c r="L46" s="62">
        <f t="shared" si="7"/>
        <v>0</v>
      </c>
      <c r="M46" s="62">
        <f t="shared" si="7"/>
        <v>0</v>
      </c>
      <c r="N46" s="62">
        <f t="shared" si="7"/>
        <v>-89307.20570521161</v>
      </c>
      <c r="O46" s="63">
        <f t="shared" si="7"/>
        <v>624431.5298954584</v>
      </c>
    </row>
    <row r="47" spans="1:15" ht="6.75" customHeight="1" thickBot="1">
      <c r="A47" s="24"/>
      <c r="B47" s="34"/>
      <c r="C47" s="34"/>
      <c r="D47" s="34"/>
      <c r="E47" s="34"/>
      <c r="F47" s="35"/>
      <c r="G47" s="34"/>
      <c r="H47" s="34"/>
      <c r="I47" s="34"/>
      <c r="J47" s="34"/>
      <c r="K47" s="34"/>
      <c r="L47" s="34"/>
      <c r="M47" s="34"/>
      <c r="N47" s="34"/>
      <c r="O47" s="36"/>
    </row>
    <row r="48" spans="1:15" ht="6.75" customHeight="1">
      <c r="A48" s="24"/>
      <c r="F48" s="25"/>
      <c r="G48" s="26"/>
      <c r="H48" s="26"/>
      <c r="I48" s="26"/>
      <c r="J48" s="26"/>
      <c r="K48" s="26"/>
      <c r="L48" s="26"/>
      <c r="M48" s="26"/>
      <c r="N48" s="26"/>
      <c r="O48" s="27"/>
    </row>
    <row r="49" spans="1:15" ht="12.75">
      <c r="A49" s="24">
        <f>+A46+1</f>
        <v>27</v>
      </c>
      <c r="B49" s="117" t="s">
        <v>36</v>
      </c>
      <c r="C49" s="117"/>
      <c r="D49" s="117"/>
      <c r="E49" s="117"/>
      <c r="F49" s="25"/>
      <c r="G49" s="26"/>
      <c r="H49" s="26"/>
      <c r="I49" s="26"/>
      <c r="J49" s="26"/>
      <c r="K49" s="26"/>
      <c r="L49" s="26"/>
      <c r="M49" s="26"/>
      <c r="N49" s="26"/>
      <c r="O49" s="27"/>
    </row>
    <row r="50" spans="1:15" ht="6.75" customHeight="1">
      <c r="A50" s="24"/>
      <c r="B50" s="13"/>
      <c r="C50" s="13"/>
      <c r="D50" s="13"/>
      <c r="E50" s="13"/>
      <c r="F50" s="25"/>
      <c r="G50" s="26"/>
      <c r="H50" s="26"/>
      <c r="I50" s="26"/>
      <c r="J50" s="26"/>
      <c r="K50" s="26"/>
      <c r="L50" s="26"/>
      <c r="M50" s="26"/>
      <c r="N50" s="26"/>
      <c r="O50" s="27"/>
    </row>
    <row r="51" spans="1:15" ht="12.75">
      <c r="A51" s="24">
        <f>+A49+1</f>
        <v>28</v>
      </c>
      <c r="B51" s="5" t="s">
        <v>37</v>
      </c>
      <c r="C51" s="10"/>
      <c r="D51" s="10"/>
      <c r="E51" s="10"/>
      <c r="F51" s="25"/>
      <c r="G51" s="26"/>
      <c r="H51" s="26"/>
      <c r="I51" s="26"/>
      <c r="J51" s="26"/>
      <c r="K51" s="26"/>
      <c r="L51" s="26"/>
      <c r="M51" s="26"/>
      <c r="N51" s="26"/>
      <c r="O51" s="27"/>
    </row>
    <row r="52" spans="1:15" ht="12.75">
      <c r="A52" s="24">
        <f>+A51+1</f>
        <v>29</v>
      </c>
      <c r="C52" s="6">
        <v>101</v>
      </c>
      <c r="D52" s="10" t="s">
        <v>38</v>
      </c>
      <c r="E52" s="10"/>
      <c r="F52" s="61">
        <f>SUM(G52:O52)</f>
        <v>1543572154.5142756</v>
      </c>
      <c r="G52" s="62">
        <v>1224885440.8020473</v>
      </c>
      <c r="H52" s="62">
        <v>253144670.25771362</v>
      </c>
      <c r="I52" s="62">
        <v>30376638.913580306</v>
      </c>
      <c r="J52" s="62">
        <v>0</v>
      </c>
      <c r="K52" s="62">
        <v>0</v>
      </c>
      <c r="L52" s="62">
        <v>0</v>
      </c>
      <c r="M52" s="62">
        <v>0</v>
      </c>
      <c r="N52" s="62">
        <v>4052244.0849955757</v>
      </c>
      <c r="O52" s="63">
        <v>31113160.455938894</v>
      </c>
    </row>
    <row r="53" spans="1:15" ht="12.75">
      <c r="A53" s="24">
        <f>+A52+1</f>
        <v>30</v>
      </c>
      <c r="C53" s="6">
        <v>106</v>
      </c>
      <c r="D53" s="10" t="s">
        <v>39</v>
      </c>
      <c r="E53" s="10"/>
      <c r="F53" s="29">
        <f>SUM(G53:O53)</f>
        <v>10159658.25893305</v>
      </c>
      <c r="G53" s="26">
        <v>8129981.8321270235</v>
      </c>
      <c r="H53" s="26">
        <v>1615368.1056074037</v>
      </c>
      <c r="I53" s="26">
        <v>172149.86458270723</v>
      </c>
      <c r="J53" s="26">
        <v>0</v>
      </c>
      <c r="K53" s="26">
        <v>0</v>
      </c>
      <c r="L53" s="26">
        <v>0</v>
      </c>
      <c r="M53" s="26">
        <v>0</v>
      </c>
      <c r="N53" s="26">
        <v>27904.84529507481</v>
      </c>
      <c r="O53" s="27">
        <v>214253.61132083976</v>
      </c>
    </row>
    <row r="54" spans="1:15" ht="12.75">
      <c r="A54" s="24">
        <f>+A53+1</f>
        <v>31</v>
      </c>
      <c r="C54" s="6">
        <v>108</v>
      </c>
      <c r="D54" s="10" t="s">
        <v>40</v>
      </c>
      <c r="E54" s="10"/>
      <c r="F54" s="29">
        <f>SUM(G54:O54)</f>
        <v>-626936729.1386418</v>
      </c>
      <c r="G54" s="26">
        <v>-492569315.4927211</v>
      </c>
      <c r="H54" s="26">
        <v>-106506406.02577887</v>
      </c>
      <c r="I54" s="26">
        <v>-14355385.257999593</v>
      </c>
      <c r="J54" s="26">
        <v>0</v>
      </c>
      <c r="K54" s="26">
        <v>0</v>
      </c>
      <c r="L54" s="26">
        <v>0</v>
      </c>
      <c r="M54" s="26">
        <v>0</v>
      </c>
      <c r="N54" s="26">
        <v>-1556304.5284313047</v>
      </c>
      <c r="O54" s="27">
        <v>-11949317.833710987</v>
      </c>
    </row>
    <row r="55" spans="1:15" ht="12.75">
      <c r="A55" s="24">
        <f>+A54+1</f>
        <v>32</v>
      </c>
      <c r="C55" s="6">
        <v>111</v>
      </c>
      <c r="D55" s="10" t="s">
        <v>41</v>
      </c>
      <c r="E55" s="10"/>
      <c r="F55" s="29">
        <f>SUM(G55:O55)</f>
        <v>-8262696.3630503835</v>
      </c>
      <c r="G55" s="26">
        <v>-5783078.645123632</v>
      </c>
      <c r="H55" s="26">
        <v>-1934086.682319838</v>
      </c>
      <c r="I55" s="26">
        <v>-479260.9821110594</v>
      </c>
      <c r="J55" s="26">
        <v>0</v>
      </c>
      <c r="K55" s="26">
        <v>0</v>
      </c>
      <c r="L55" s="26">
        <v>0</v>
      </c>
      <c r="M55" s="26">
        <v>0</v>
      </c>
      <c r="N55" s="26">
        <v>-7636.5517700307855</v>
      </c>
      <c r="O55" s="27">
        <v>-58633.501725824935</v>
      </c>
    </row>
    <row r="56" spans="1:15" ht="12.75">
      <c r="A56" s="24">
        <f>+A55+1</f>
        <v>33</v>
      </c>
      <c r="C56" s="37" t="s">
        <v>42</v>
      </c>
      <c r="D56" s="10"/>
      <c r="E56" s="10"/>
      <c r="F56" s="67">
        <f>SUM(F52:F55)</f>
        <v>918532387.2715164</v>
      </c>
      <c r="G56" s="68">
        <f aca="true" t="shared" si="8" ref="G56:O56">SUM(G52:G55)</f>
        <v>734663028.4963297</v>
      </c>
      <c r="H56" s="68">
        <f t="shared" si="8"/>
        <v>146319545.65522227</v>
      </c>
      <c r="I56" s="68">
        <f t="shared" si="8"/>
        <v>15714142.53805236</v>
      </c>
      <c r="J56" s="68">
        <f t="shared" si="8"/>
        <v>0</v>
      </c>
      <c r="K56" s="68">
        <f t="shared" si="8"/>
        <v>0</v>
      </c>
      <c r="L56" s="68">
        <f t="shared" si="8"/>
        <v>0</v>
      </c>
      <c r="M56" s="68">
        <f t="shared" si="8"/>
        <v>0</v>
      </c>
      <c r="N56" s="68">
        <f t="shared" si="8"/>
        <v>2516207.850089315</v>
      </c>
      <c r="O56" s="69">
        <f t="shared" si="8"/>
        <v>19319462.73182292</v>
      </c>
    </row>
    <row r="57" spans="1:15" ht="6.75" customHeight="1">
      <c r="A57" s="24"/>
      <c r="B57" s="38"/>
      <c r="C57" s="10"/>
      <c r="D57" s="10"/>
      <c r="E57" s="10"/>
      <c r="F57" s="25"/>
      <c r="G57" s="26"/>
      <c r="H57" s="26"/>
      <c r="I57" s="26"/>
      <c r="J57" s="26"/>
      <c r="K57" s="26"/>
      <c r="L57" s="26"/>
      <c r="M57" s="26"/>
      <c r="N57" s="26"/>
      <c r="O57" s="27"/>
    </row>
    <row r="58" spans="1:15" ht="12.75">
      <c r="A58" s="24">
        <f>+A56+1</f>
        <v>34</v>
      </c>
      <c r="B58" s="5" t="s">
        <v>43</v>
      </c>
      <c r="C58" s="10"/>
      <c r="D58" s="10"/>
      <c r="E58" s="10"/>
      <c r="F58" s="25"/>
      <c r="G58" s="26"/>
      <c r="H58" s="26"/>
      <c r="I58" s="26"/>
      <c r="J58" s="26"/>
      <c r="K58" s="26"/>
      <c r="L58" s="26"/>
      <c r="M58" s="26"/>
      <c r="N58" s="26"/>
      <c r="O58" s="27"/>
    </row>
    <row r="59" spans="1:15" ht="12.75">
      <c r="A59" s="24">
        <f aca="true" t="shared" si="9" ref="A59:A69">+A58+1</f>
        <v>35</v>
      </c>
      <c r="C59" s="6">
        <v>154</v>
      </c>
      <c r="D59" s="10" t="s">
        <v>44</v>
      </c>
      <c r="E59" s="10"/>
      <c r="F59" s="61">
        <f aca="true" t="shared" si="10" ref="F59:F68">SUM(G59:O59)</f>
        <v>7362660.591829691</v>
      </c>
      <c r="G59" s="62">
        <v>5842883.557325978</v>
      </c>
      <c r="H59" s="62">
        <v>1207230.024776762</v>
      </c>
      <c r="I59" s="62">
        <v>144761.3812216771</v>
      </c>
      <c r="J59" s="62">
        <v>0</v>
      </c>
      <c r="K59" s="62">
        <v>0</v>
      </c>
      <c r="L59" s="62">
        <v>0</v>
      </c>
      <c r="M59" s="62">
        <v>0</v>
      </c>
      <c r="N59" s="62">
        <v>19334.579810287993</v>
      </c>
      <c r="O59" s="63">
        <v>148451.04869498592</v>
      </c>
    </row>
    <row r="60" spans="1:15" ht="12.75">
      <c r="A60" s="24">
        <f t="shared" si="9"/>
        <v>36</v>
      </c>
      <c r="C60" s="6">
        <v>165</v>
      </c>
      <c r="D60" s="10" t="s">
        <v>45</v>
      </c>
      <c r="E60" s="10"/>
      <c r="F60" s="29">
        <f t="shared" si="10"/>
        <v>-1833830.684051724</v>
      </c>
      <c r="G60" s="26">
        <v>-1455297.1737765414</v>
      </c>
      <c r="H60" s="26">
        <v>-300686.8827555155</v>
      </c>
      <c r="I60" s="26">
        <v>-36055.96909418979</v>
      </c>
      <c r="J60" s="26">
        <v>0</v>
      </c>
      <c r="K60" s="26">
        <v>0</v>
      </c>
      <c r="L60" s="26">
        <v>0</v>
      </c>
      <c r="M60" s="26">
        <v>0</v>
      </c>
      <c r="N60" s="26">
        <v>-4815.697433981788</v>
      </c>
      <c r="O60" s="27">
        <v>-36974.9609914952</v>
      </c>
    </row>
    <row r="61" spans="1:15" ht="12.75">
      <c r="A61" s="24">
        <f t="shared" si="9"/>
        <v>37</v>
      </c>
      <c r="C61" s="110" t="s">
        <v>101</v>
      </c>
      <c r="D61" s="111" t="s">
        <v>102</v>
      </c>
      <c r="E61" s="10"/>
      <c r="F61" s="29">
        <f t="shared" si="10"/>
        <v>1514601.907670162</v>
      </c>
      <c r="G61" s="26">
        <v>1214502.6300507472</v>
      </c>
      <c r="H61" s="26">
        <v>238959.46820810097</v>
      </c>
      <c r="I61" s="26">
        <v>24647.09464124438</v>
      </c>
      <c r="J61" s="26">
        <v>0</v>
      </c>
      <c r="K61" s="26">
        <v>0</v>
      </c>
      <c r="L61" s="26">
        <v>0</v>
      </c>
      <c r="M61" s="26">
        <v>0</v>
      </c>
      <c r="N61" s="26">
        <v>4205.19512011609</v>
      </c>
      <c r="O61" s="26">
        <v>32287.519649953654</v>
      </c>
    </row>
    <row r="62" spans="1:15" ht="12.75">
      <c r="A62" s="24">
        <f t="shared" si="9"/>
        <v>38</v>
      </c>
      <c r="C62" s="110" t="s">
        <v>101</v>
      </c>
      <c r="D62" s="111" t="s">
        <v>103</v>
      </c>
      <c r="E62" s="10"/>
      <c r="F62" s="29">
        <f t="shared" si="10"/>
        <v>133907.36894614095</v>
      </c>
      <c r="G62" s="26">
        <v>107403.2174023668</v>
      </c>
      <c r="H62" s="26">
        <v>21105.745879319198</v>
      </c>
      <c r="I62" s="26">
        <v>2167.651469467353</v>
      </c>
      <c r="J62" s="26">
        <v>0</v>
      </c>
      <c r="K62" s="26">
        <v>0</v>
      </c>
      <c r="L62" s="26">
        <v>0</v>
      </c>
      <c r="M62" s="26">
        <v>0</v>
      </c>
      <c r="N62" s="26">
        <v>372.2921646322455</v>
      </c>
      <c r="O62" s="26">
        <v>2858.46203035534</v>
      </c>
    </row>
    <row r="63" spans="1:15" ht="12.75">
      <c r="A63" s="24">
        <f t="shared" si="9"/>
        <v>39</v>
      </c>
      <c r="C63" s="39" t="s">
        <v>46</v>
      </c>
      <c r="D63" s="10" t="s">
        <v>47</v>
      </c>
      <c r="E63" s="10"/>
      <c r="F63" s="29">
        <f t="shared" si="10"/>
        <v>-5783798.186508648</v>
      </c>
      <c r="G63" s="26">
        <v>-3768170.9459520844</v>
      </c>
      <c r="H63" s="26">
        <v>-1962339.1995261824</v>
      </c>
      <c r="I63" s="26">
        <v>-52593.058314803515</v>
      </c>
      <c r="J63" s="26">
        <v>0</v>
      </c>
      <c r="K63" s="26">
        <v>0</v>
      </c>
      <c r="L63" s="26">
        <v>0</v>
      </c>
      <c r="M63" s="26">
        <v>0</v>
      </c>
      <c r="N63" s="26">
        <v>0</v>
      </c>
      <c r="O63" s="27">
        <v>-694.9827155779399</v>
      </c>
    </row>
    <row r="64" spans="1:15" ht="12.75">
      <c r="A64" s="24">
        <f t="shared" si="9"/>
        <v>40</v>
      </c>
      <c r="C64" s="39">
        <v>252</v>
      </c>
      <c r="D64" s="10" t="s">
        <v>48</v>
      </c>
      <c r="E64" s="10"/>
      <c r="F64" s="29">
        <f t="shared" si="10"/>
        <v>-52784048.691509396</v>
      </c>
      <c r="G64" s="26">
        <v>-42282665.06354667</v>
      </c>
      <c r="H64" s="26">
        <v>-8079854.9962890735</v>
      </c>
      <c r="I64" s="26">
        <v>-948623.9636470162</v>
      </c>
      <c r="J64" s="26">
        <v>0</v>
      </c>
      <c r="K64" s="26">
        <v>0</v>
      </c>
      <c r="L64" s="26">
        <v>0</v>
      </c>
      <c r="M64" s="26">
        <v>0</v>
      </c>
      <c r="N64" s="26">
        <v>-129845.7840574575</v>
      </c>
      <c r="O64" s="27">
        <v>-1343058.8839691747</v>
      </c>
    </row>
    <row r="65" spans="1:15" ht="12.75">
      <c r="A65" s="24">
        <f t="shared" si="9"/>
        <v>41</v>
      </c>
      <c r="C65" s="39" t="s">
        <v>49</v>
      </c>
      <c r="D65" s="10" t="s">
        <v>50</v>
      </c>
      <c r="E65" s="10"/>
      <c r="F65" s="29">
        <f t="shared" si="10"/>
        <v>-42586.10850642015</v>
      </c>
      <c r="G65" s="26">
        <v>-39616.056362954114</v>
      </c>
      <c r="H65" s="26">
        <v>-2925.1060433043763</v>
      </c>
      <c r="I65" s="26">
        <v>-33.02969736852705</v>
      </c>
      <c r="J65" s="26">
        <v>0</v>
      </c>
      <c r="K65" s="26">
        <v>0</v>
      </c>
      <c r="L65" s="26">
        <v>0</v>
      </c>
      <c r="M65" s="26">
        <v>0</v>
      </c>
      <c r="N65" s="26">
        <v>-3.7084241057477976</v>
      </c>
      <c r="O65" s="27">
        <v>-8.20797868738846</v>
      </c>
    </row>
    <row r="66" spans="1:15" ht="12.75">
      <c r="A66" s="24">
        <f t="shared" si="9"/>
        <v>42</v>
      </c>
      <c r="C66" s="6">
        <v>255</v>
      </c>
      <c r="D66" s="10" t="s">
        <v>51</v>
      </c>
      <c r="E66" s="10"/>
      <c r="F66" s="29">
        <f t="shared" si="10"/>
        <v>-2153660.38614369</v>
      </c>
      <c r="G66" s="26">
        <v>-1697580.3473243203</v>
      </c>
      <c r="H66" s="26">
        <v>-361755.6705017075</v>
      </c>
      <c r="I66" s="26">
        <v>-47062.57552735043</v>
      </c>
      <c r="J66" s="26">
        <v>0</v>
      </c>
      <c r="K66" s="26">
        <v>0</v>
      </c>
      <c r="L66" s="26">
        <v>0</v>
      </c>
      <c r="M66" s="26">
        <v>0</v>
      </c>
      <c r="N66" s="26">
        <v>-5446.157175808733</v>
      </c>
      <c r="O66" s="27">
        <v>-41815.635614503</v>
      </c>
    </row>
    <row r="67" spans="1:15" ht="12.75">
      <c r="A67" s="24">
        <f t="shared" si="9"/>
        <v>43</v>
      </c>
      <c r="C67" s="6">
        <v>282</v>
      </c>
      <c r="D67" s="10" t="s">
        <v>52</v>
      </c>
      <c r="E67" s="10"/>
      <c r="F67" s="29">
        <f t="shared" si="10"/>
        <v>-120779442.93548849</v>
      </c>
      <c r="G67" s="26">
        <v>-96017393.94538733</v>
      </c>
      <c r="H67" s="26">
        <v>-19677418.26454301</v>
      </c>
      <c r="I67" s="26">
        <v>-2305601.573085689</v>
      </c>
      <c r="J67" s="26">
        <v>0</v>
      </c>
      <c r="K67" s="26">
        <v>0</v>
      </c>
      <c r="L67" s="26">
        <v>0</v>
      </c>
      <c r="M67" s="26">
        <v>0</v>
      </c>
      <c r="N67" s="26">
        <v>-320238.1599798733</v>
      </c>
      <c r="O67" s="27">
        <v>-2458790.9924925724</v>
      </c>
    </row>
    <row r="68" spans="1:15" ht="12.75">
      <c r="A68" s="24">
        <f t="shared" si="9"/>
        <v>44</v>
      </c>
      <c r="C68" s="10"/>
      <c r="D68" s="10" t="s">
        <v>53</v>
      </c>
      <c r="E68" s="10"/>
      <c r="F68" s="29">
        <f t="shared" si="10"/>
        <v>6040253.750506512</v>
      </c>
      <c r="G68" s="26">
        <v>4793443.739627898</v>
      </c>
      <c r="H68" s="26">
        <v>990399.5429279703</v>
      </c>
      <c r="I68" s="26">
        <v>118760.8018795611</v>
      </c>
      <c r="J68" s="26">
        <v>0</v>
      </c>
      <c r="K68" s="26">
        <v>0</v>
      </c>
      <c r="L68" s="26">
        <v>0</v>
      </c>
      <c r="M68" s="26">
        <v>0</v>
      </c>
      <c r="N68" s="26">
        <v>15861.897578594908</v>
      </c>
      <c r="O68" s="27">
        <v>121787.76849248723</v>
      </c>
    </row>
    <row r="69" spans="1:15" ht="12.75">
      <c r="A69" s="24">
        <f t="shared" si="9"/>
        <v>45</v>
      </c>
      <c r="C69" s="37" t="s">
        <v>54</v>
      </c>
      <c r="D69" s="10"/>
      <c r="E69" s="10"/>
      <c r="F69" s="67">
        <f>SUM(F59:F68)</f>
        <v>-168325943.37325585</v>
      </c>
      <c r="G69" s="68">
        <f aca="true" t="shared" si="11" ref="G69:O69">SUM(G59:G68)</f>
        <v>-133302490.38794291</v>
      </c>
      <c r="H69" s="68">
        <f t="shared" si="11"/>
        <v>-27927285.337866645</v>
      </c>
      <c r="I69" s="68">
        <f t="shared" si="11"/>
        <v>-3099633.2401544675</v>
      </c>
      <c r="J69" s="68">
        <f t="shared" si="11"/>
        <v>0</v>
      </c>
      <c r="K69" s="68">
        <f t="shared" si="11"/>
        <v>0</v>
      </c>
      <c r="L69" s="68">
        <f t="shared" si="11"/>
        <v>0</v>
      </c>
      <c r="M69" s="68">
        <f t="shared" si="11"/>
        <v>0</v>
      </c>
      <c r="N69" s="68">
        <f t="shared" si="11"/>
        <v>-420575.54239759577</v>
      </c>
      <c r="O69" s="69">
        <f t="shared" si="11"/>
        <v>-3575958.8648942285</v>
      </c>
    </row>
    <row r="70" spans="1:15" ht="6.75" customHeight="1" thickBot="1">
      <c r="A70" s="24"/>
      <c r="B70" s="5"/>
      <c r="C70" s="10"/>
      <c r="D70" s="10"/>
      <c r="E70" s="10"/>
      <c r="F70" s="31"/>
      <c r="G70" s="32"/>
      <c r="H70" s="32"/>
      <c r="I70" s="32"/>
      <c r="J70" s="32"/>
      <c r="K70" s="32"/>
      <c r="L70" s="32"/>
      <c r="M70" s="32"/>
      <c r="N70" s="32"/>
      <c r="O70" s="33"/>
    </row>
    <row r="71" spans="1:15" ht="6.75" customHeight="1" thickTop="1">
      <c r="A71" s="24"/>
      <c r="B71" s="5"/>
      <c r="C71" s="10"/>
      <c r="D71" s="10"/>
      <c r="E71" s="10"/>
      <c r="F71" s="25"/>
      <c r="G71" s="26"/>
      <c r="H71" s="26"/>
      <c r="I71" s="26"/>
      <c r="J71" s="26"/>
      <c r="K71" s="26"/>
      <c r="L71" s="26"/>
      <c r="M71" s="26"/>
      <c r="N71" s="26"/>
      <c r="O71" s="27"/>
    </row>
    <row r="72" spans="1:15" ht="12.75">
      <c r="A72" s="24">
        <f>+A69+1</f>
        <v>46</v>
      </c>
      <c r="B72" s="37" t="s">
        <v>55</v>
      </c>
      <c r="C72" s="10"/>
      <c r="D72" s="10"/>
      <c r="E72" s="10"/>
      <c r="F72" s="61">
        <f aca="true" t="shared" si="12" ref="F72:O72">F56+F69</f>
        <v>750206443.8982606</v>
      </c>
      <c r="G72" s="62">
        <f t="shared" si="12"/>
        <v>601360538.1083868</v>
      </c>
      <c r="H72" s="62">
        <f t="shared" si="12"/>
        <v>118392260.31735562</v>
      </c>
      <c r="I72" s="62">
        <f t="shared" si="12"/>
        <v>12614509.297897892</v>
      </c>
      <c r="J72" s="62">
        <f t="shared" si="12"/>
        <v>0</v>
      </c>
      <c r="K72" s="62">
        <f t="shared" si="12"/>
        <v>0</v>
      </c>
      <c r="L72" s="62">
        <f t="shared" si="12"/>
        <v>0</v>
      </c>
      <c r="M72" s="62">
        <f t="shared" si="12"/>
        <v>0</v>
      </c>
      <c r="N72" s="62">
        <f t="shared" si="12"/>
        <v>2095632.3076917192</v>
      </c>
      <c r="O72" s="63">
        <f t="shared" si="12"/>
        <v>15743503.866928691</v>
      </c>
    </row>
    <row r="73" spans="1:15" ht="6.75" customHeight="1" thickBot="1">
      <c r="A73" s="43"/>
      <c r="B73" s="49"/>
      <c r="C73" s="49"/>
      <c r="D73" s="49"/>
      <c r="E73" s="49"/>
      <c r="F73" s="50"/>
      <c r="G73" s="49"/>
      <c r="H73" s="49"/>
      <c r="I73" s="49"/>
      <c r="J73" s="49"/>
      <c r="K73" s="49"/>
      <c r="L73" s="49"/>
      <c r="M73" s="49"/>
      <c r="N73" s="49"/>
      <c r="O73" s="51"/>
    </row>
    <row r="74" spans="1:15" ht="6.75" customHeight="1">
      <c r="A74" s="18"/>
      <c r="B74" s="18"/>
      <c r="C74" s="18"/>
      <c r="D74" s="18"/>
      <c r="E74" s="18"/>
      <c r="F74" s="52"/>
      <c r="G74" s="18"/>
      <c r="H74" s="18"/>
      <c r="I74" s="18"/>
      <c r="J74" s="18"/>
      <c r="K74" s="18"/>
      <c r="L74" s="18"/>
      <c r="M74" s="18"/>
      <c r="N74" s="18"/>
      <c r="O74" s="19"/>
    </row>
    <row r="75" spans="1:15" ht="12.75">
      <c r="A75" s="24">
        <f>A72+1</f>
        <v>47</v>
      </c>
      <c r="B75" s="45" t="s">
        <v>56</v>
      </c>
      <c r="C75" s="10"/>
      <c r="D75" s="10"/>
      <c r="E75" s="10"/>
      <c r="F75" s="46">
        <v>0.06791586653592177</v>
      </c>
      <c r="G75" s="47">
        <f aca="true" t="shared" si="13" ref="G75:O75">IF(G72=0," ",G46/G72)</f>
        <v>0.060317748467247266</v>
      </c>
      <c r="H75" s="47">
        <f t="shared" si="13"/>
        <v>0.11487457118864358</v>
      </c>
      <c r="I75" s="47">
        <f t="shared" si="13"/>
        <v>0.043031605067853355</v>
      </c>
      <c r="J75" s="47" t="str">
        <f t="shared" si="13"/>
        <v> </v>
      </c>
      <c r="K75" s="47" t="str">
        <f t="shared" si="13"/>
        <v> </v>
      </c>
      <c r="L75" s="47" t="str">
        <f t="shared" si="13"/>
        <v> </v>
      </c>
      <c r="M75" s="47" t="str">
        <f t="shared" si="13"/>
        <v> </v>
      </c>
      <c r="N75" s="47">
        <f t="shared" si="13"/>
        <v>-0.04261587558915859</v>
      </c>
      <c r="O75" s="48">
        <f t="shared" si="13"/>
        <v>0.03966280538140936</v>
      </c>
    </row>
    <row r="76" spans="1:15" ht="12.75">
      <c r="A76" s="24">
        <f>+A75+1</f>
        <v>48</v>
      </c>
      <c r="B76" s="45" t="s">
        <v>57</v>
      </c>
      <c r="C76" s="10"/>
      <c r="D76" s="10"/>
      <c r="E76" s="10"/>
      <c r="F76" s="46">
        <v>0.07007242098579398</v>
      </c>
      <c r="G76" s="47">
        <v>0.05554054673552873</v>
      </c>
      <c r="H76" s="47">
        <v>0.15988386966307727</v>
      </c>
      <c r="I76" s="47">
        <v>0.02247972037278876</v>
      </c>
      <c r="J76" s="47" t="s">
        <v>113</v>
      </c>
      <c r="K76" s="47" t="s">
        <v>113</v>
      </c>
      <c r="L76" s="47" t="s">
        <v>113</v>
      </c>
      <c r="M76" s="47" t="s">
        <v>113</v>
      </c>
      <c r="N76" s="47">
        <v>-0.14132642313675103</v>
      </c>
      <c r="O76" s="48">
        <v>0.016036681060255752</v>
      </c>
    </row>
    <row r="77" spans="1:15" ht="6.75" customHeight="1" thickBot="1">
      <c r="A77" s="43"/>
      <c r="B77" s="49"/>
      <c r="C77" s="49"/>
      <c r="D77" s="49"/>
      <c r="E77" s="49"/>
      <c r="F77" s="50"/>
      <c r="G77" s="49"/>
      <c r="H77" s="49"/>
      <c r="I77" s="49"/>
      <c r="J77" s="49"/>
      <c r="K77" s="49"/>
      <c r="L77" s="49"/>
      <c r="M77" s="49"/>
      <c r="N77" s="49"/>
      <c r="O77" s="51"/>
    </row>
    <row r="78" spans="1:15" ht="6.75" customHeight="1">
      <c r="A78" s="18"/>
      <c r="B78" s="18"/>
      <c r="C78" s="18"/>
      <c r="D78" s="18"/>
      <c r="E78" s="18"/>
      <c r="F78" s="52"/>
      <c r="G78" s="18"/>
      <c r="H78" s="18"/>
      <c r="I78" s="18"/>
      <c r="J78" s="18"/>
      <c r="K78" s="18"/>
      <c r="L78" s="18"/>
      <c r="M78" s="18"/>
      <c r="N78" s="18"/>
      <c r="O78" s="19"/>
    </row>
    <row r="79" spans="1:15" ht="12.75">
      <c r="A79" s="24">
        <f>A76+1</f>
        <v>49</v>
      </c>
      <c r="B79" s="45" t="s">
        <v>65</v>
      </c>
      <c r="D79" s="10"/>
      <c r="E79" s="10"/>
      <c r="F79" s="61">
        <f>F43+F46</f>
        <v>240580899.79056513</v>
      </c>
      <c r="G79" s="62">
        <f aca="true" t="shared" si="14" ref="G79:O79">G43+G46</f>
        <v>188381295.3583639</v>
      </c>
      <c r="H79" s="62">
        <f t="shared" si="14"/>
        <v>42770367.38979617</v>
      </c>
      <c r="I79" s="62">
        <f t="shared" si="14"/>
        <v>4022628.462835741</v>
      </c>
      <c r="J79" s="62">
        <f t="shared" si="14"/>
        <v>0</v>
      </c>
      <c r="K79" s="62">
        <f t="shared" si="14"/>
        <v>0</v>
      </c>
      <c r="L79" s="62">
        <f t="shared" si="14"/>
        <v>0</v>
      </c>
      <c r="M79" s="62">
        <f t="shared" si="14"/>
        <v>0</v>
      </c>
      <c r="N79" s="62">
        <f t="shared" si="14"/>
        <v>528110.0332715686</v>
      </c>
      <c r="O79" s="63">
        <f t="shared" si="14"/>
        <v>4878498.546297772</v>
      </c>
    </row>
    <row r="80" spans="1:15" ht="12.75">
      <c r="A80" s="40">
        <f>A79+1</f>
        <v>50</v>
      </c>
      <c r="B80" s="53" t="s">
        <v>66</v>
      </c>
      <c r="F80" s="54">
        <v>26966270.54264302</v>
      </c>
      <c r="G80" s="55">
        <v>29019677.65269583</v>
      </c>
      <c r="H80" s="56">
        <v>-4752757.800566649</v>
      </c>
      <c r="I80" s="56">
        <v>962060.9012992892</v>
      </c>
      <c r="J80" s="56">
        <v>0</v>
      </c>
      <c r="K80" s="56">
        <v>0</v>
      </c>
      <c r="L80" s="56">
        <v>0</v>
      </c>
      <c r="M80" s="56">
        <v>0</v>
      </c>
      <c r="N80" s="56">
        <v>450654.55101899797</v>
      </c>
      <c r="O80" s="57">
        <v>1286635.2381956077</v>
      </c>
    </row>
    <row r="81" spans="1:15" ht="12.75">
      <c r="A81" s="40">
        <f>A80+1</f>
        <v>51</v>
      </c>
      <c r="B81" s="53" t="s">
        <v>58</v>
      </c>
      <c r="F81" s="54">
        <f>SUM(G81:O81)</f>
        <v>0</v>
      </c>
      <c r="G81" s="55">
        <v>-7500000</v>
      </c>
      <c r="H81" s="56">
        <v>7500000</v>
      </c>
      <c r="I81" s="56">
        <v>0</v>
      </c>
      <c r="J81" s="56">
        <v>0</v>
      </c>
      <c r="K81" s="56">
        <v>0</v>
      </c>
      <c r="L81" s="56">
        <v>0</v>
      </c>
      <c r="M81" s="56">
        <v>0</v>
      </c>
      <c r="N81" s="56">
        <v>0</v>
      </c>
      <c r="O81" s="57">
        <v>0</v>
      </c>
    </row>
    <row r="82" spans="1:15" ht="6.75" customHeight="1" thickBot="1">
      <c r="A82" s="40"/>
      <c r="F82" s="58"/>
      <c r="G82" s="59"/>
      <c r="H82" s="59"/>
      <c r="I82" s="59"/>
      <c r="J82" s="59"/>
      <c r="K82" s="59"/>
      <c r="L82" s="59"/>
      <c r="M82" s="59"/>
      <c r="N82" s="59"/>
      <c r="O82" s="60"/>
    </row>
    <row r="83" spans="1:15" ht="6.75" customHeight="1" thickTop="1">
      <c r="A83" s="40"/>
      <c r="F83" s="52"/>
      <c r="G83" s="18"/>
      <c r="H83" s="18"/>
      <c r="I83" s="18"/>
      <c r="J83" s="18"/>
      <c r="K83" s="18"/>
      <c r="L83" s="18"/>
      <c r="M83" s="18"/>
      <c r="N83" s="18"/>
      <c r="O83" s="19"/>
    </row>
    <row r="84" spans="1:15" ht="12.75">
      <c r="A84" s="40">
        <f>A81+1</f>
        <v>52</v>
      </c>
      <c r="B84" s="41" t="s">
        <v>59</v>
      </c>
      <c r="F84" s="61">
        <f aca="true" t="shared" si="15" ref="F84:O84">F80+F46+F43+F81</f>
        <v>267547170.33320814</v>
      </c>
      <c r="G84" s="62">
        <f t="shared" si="15"/>
        <v>209900973.01105973</v>
      </c>
      <c r="H84" s="62">
        <f t="shared" si="15"/>
        <v>45517609.58922952</v>
      </c>
      <c r="I84" s="62">
        <f t="shared" si="15"/>
        <v>4984689.364135031</v>
      </c>
      <c r="J84" s="62">
        <f t="shared" si="15"/>
        <v>0</v>
      </c>
      <c r="K84" s="62">
        <f t="shared" si="15"/>
        <v>0</v>
      </c>
      <c r="L84" s="62">
        <f t="shared" si="15"/>
        <v>0</v>
      </c>
      <c r="M84" s="62">
        <f t="shared" si="15"/>
        <v>0</v>
      </c>
      <c r="N84" s="62">
        <f t="shared" si="15"/>
        <v>978764.5842905666</v>
      </c>
      <c r="O84" s="63">
        <f t="shared" si="15"/>
        <v>6165133.784493379</v>
      </c>
    </row>
    <row r="85" spans="1:15" ht="12.75">
      <c r="A85" s="40"/>
      <c r="B85" s="41"/>
      <c r="F85" s="42"/>
      <c r="G85" s="43"/>
      <c r="H85" s="43"/>
      <c r="I85" s="43"/>
      <c r="J85" s="43"/>
      <c r="K85" s="43"/>
      <c r="L85" s="43"/>
      <c r="M85" s="43"/>
      <c r="N85" s="43"/>
      <c r="O85" s="44"/>
    </row>
    <row r="86" spans="1:15" ht="12.75">
      <c r="A86" s="40">
        <f>A84+1</f>
        <v>53</v>
      </c>
      <c r="B86" s="45" t="s">
        <v>74</v>
      </c>
      <c r="F86" s="46">
        <v>0.0900994988166697</v>
      </c>
      <c r="G86" s="47">
        <f aca="true" t="shared" si="16" ref="G86:O86">$F$86</f>
        <v>0.0900994988166697</v>
      </c>
      <c r="H86" s="47">
        <f t="shared" si="16"/>
        <v>0.0900994988166697</v>
      </c>
      <c r="I86" s="47">
        <f t="shared" si="16"/>
        <v>0.0900994988166697</v>
      </c>
      <c r="J86" s="47">
        <f t="shared" si="16"/>
        <v>0.0900994988166697</v>
      </c>
      <c r="K86" s="47">
        <f t="shared" si="16"/>
        <v>0.0900994988166697</v>
      </c>
      <c r="L86" s="47">
        <f t="shared" si="16"/>
        <v>0.0900994988166697</v>
      </c>
      <c r="M86" s="47">
        <f t="shared" si="16"/>
        <v>0.0900994988166697</v>
      </c>
      <c r="N86" s="47">
        <f t="shared" si="16"/>
        <v>0.0900994988166697</v>
      </c>
      <c r="O86" s="48">
        <f t="shared" si="16"/>
        <v>0.0900994988166697</v>
      </c>
    </row>
    <row r="87" spans="1:15" ht="12.75">
      <c r="A87" s="40">
        <f>A86+1</f>
        <v>54</v>
      </c>
      <c r="B87" s="45" t="s">
        <v>75</v>
      </c>
      <c r="F87" s="46">
        <v>0.1125</v>
      </c>
      <c r="G87" s="47">
        <f aca="true" t="shared" si="17" ref="G87:O87">$F$87</f>
        <v>0.1125</v>
      </c>
      <c r="H87" s="47">
        <f t="shared" si="17"/>
        <v>0.1125</v>
      </c>
      <c r="I87" s="47">
        <f t="shared" si="17"/>
        <v>0.1125</v>
      </c>
      <c r="J87" s="47">
        <f t="shared" si="17"/>
        <v>0.1125</v>
      </c>
      <c r="K87" s="47">
        <f t="shared" si="17"/>
        <v>0.1125</v>
      </c>
      <c r="L87" s="47">
        <f t="shared" si="17"/>
        <v>0.1125</v>
      </c>
      <c r="M87" s="47">
        <f t="shared" si="17"/>
        <v>0.1125</v>
      </c>
      <c r="N87" s="47">
        <f t="shared" si="17"/>
        <v>0.1125</v>
      </c>
      <c r="O87" s="48">
        <f t="shared" si="17"/>
        <v>0.1125</v>
      </c>
    </row>
  </sheetData>
  <mergeCells count="4">
    <mergeCell ref="B49:E49"/>
    <mergeCell ref="G10:O10"/>
    <mergeCell ref="B11:E11"/>
    <mergeCell ref="B13:E13"/>
  </mergeCells>
  <printOptions horizontalCentered="1"/>
  <pageMargins left="0.75" right="0.5" top="0.5" bottom="0.75" header="0.5" footer="0.5"/>
  <pageSetup fitToHeight="1" fitToWidth="1" horizontalDpi="1200" verticalDpi="1200" orientation="portrait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5"/>
  <sheetViews>
    <sheetView workbookViewId="0" topLeftCell="A7">
      <selection activeCell="G48" sqref="G48"/>
    </sheetView>
  </sheetViews>
  <sheetFormatPr defaultColWidth="9.140625" defaultRowHeight="12.75"/>
  <cols>
    <col min="1" max="1" width="4.140625" style="2" customWidth="1"/>
    <col min="2" max="2" width="2.7109375" style="2" customWidth="1"/>
    <col min="3" max="3" width="6.7109375" style="2" customWidth="1"/>
    <col min="4" max="4" width="5.7109375" style="2" customWidth="1"/>
    <col min="5" max="5" width="30.8515625" style="2" customWidth="1"/>
    <col min="6" max="6" width="16.7109375" style="2" bestFit="1" customWidth="1"/>
    <col min="7" max="7" width="14.57421875" style="2" bestFit="1" customWidth="1"/>
    <col min="8" max="8" width="12.8515625" style="2" bestFit="1" customWidth="1"/>
    <col min="9" max="9" width="11.7109375" style="2" bestFit="1" customWidth="1"/>
    <col min="10" max="10" width="11.7109375" style="2" hidden="1" customWidth="1"/>
    <col min="11" max="11" width="11.421875" style="2" hidden="1" customWidth="1"/>
    <col min="12" max="13" width="10.7109375" style="2" hidden="1" customWidth="1"/>
    <col min="14" max="14" width="11.7109375" style="2" bestFit="1" customWidth="1"/>
    <col min="15" max="15" width="11.8515625" style="2" bestFit="1" customWidth="1"/>
    <col min="16" max="16" width="2.7109375" style="0" customWidth="1"/>
    <col min="17" max="21" width="11.7109375" style="0" bestFit="1" customWidth="1"/>
  </cols>
  <sheetData>
    <row r="1" spans="1:16" ht="15.75">
      <c r="A1" s="3"/>
      <c r="B1" s="3"/>
      <c r="C1" s="3"/>
      <c r="D1" s="3"/>
      <c r="E1" s="3"/>
      <c r="F1" s="4"/>
      <c r="G1" s="4"/>
      <c r="P1" s="65" t="s">
        <v>61</v>
      </c>
    </row>
    <row r="2" spans="1:16" ht="15.75">
      <c r="A2" s="7"/>
      <c r="B2" s="7"/>
      <c r="C2" s="7"/>
      <c r="D2" s="7"/>
      <c r="E2" s="7"/>
      <c r="F2" s="8"/>
      <c r="G2" s="9"/>
      <c r="H2" s="10"/>
      <c r="I2" s="10"/>
      <c r="J2" s="10"/>
      <c r="K2" s="10"/>
      <c r="L2" s="10"/>
      <c r="M2" s="10"/>
      <c r="N2" s="10"/>
      <c r="O2" s="10"/>
      <c r="P2" s="66" t="s">
        <v>62</v>
      </c>
    </row>
    <row r="3" spans="1:16" ht="15.75">
      <c r="A3" s="7"/>
      <c r="B3" s="7"/>
      <c r="C3" s="7"/>
      <c r="D3" s="7"/>
      <c r="E3" s="7"/>
      <c r="F3" s="8"/>
      <c r="G3" s="9"/>
      <c r="H3" s="10"/>
      <c r="I3" s="10"/>
      <c r="J3" s="10"/>
      <c r="K3" s="10"/>
      <c r="L3" s="10"/>
      <c r="M3" s="10"/>
      <c r="N3" s="10"/>
      <c r="O3" s="10"/>
      <c r="P3" s="65" t="s">
        <v>63</v>
      </c>
    </row>
    <row r="4" spans="1:16" ht="15.75">
      <c r="A4" s="7"/>
      <c r="B4" s="7"/>
      <c r="C4" s="7"/>
      <c r="D4" s="7"/>
      <c r="E4" s="7"/>
      <c r="F4" s="8"/>
      <c r="G4" s="9"/>
      <c r="H4" s="10"/>
      <c r="I4" s="10"/>
      <c r="J4" s="10"/>
      <c r="K4" s="10"/>
      <c r="L4" s="10"/>
      <c r="M4" s="10"/>
      <c r="N4" s="10"/>
      <c r="O4" s="10"/>
      <c r="P4" s="66" t="s">
        <v>68</v>
      </c>
    </row>
    <row r="5" spans="1:16" ht="15.75">
      <c r="A5" s="7"/>
      <c r="B5" s="7"/>
      <c r="C5" s="7"/>
      <c r="D5" s="7"/>
      <c r="E5" s="7"/>
      <c r="F5" s="8"/>
      <c r="G5" s="9"/>
      <c r="H5" s="10"/>
      <c r="I5" s="10"/>
      <c r="J5" s="10"/>
      <c r="K5" s="10"/>
      <c r="L5" s="10"/>
      <c r="M5" s="10"/>
      <c r="N5" s="10"/>
      <c r="O5" s="10"/>
      <c r="P5" s="66"/>
    </row>
    <row r="6" spans="1:16" ht="15.75">
      <c r="A6" s="7"/>
      <c r="B6" s="7"/>
      <c r="C6" s="7"/>
      <c r="D6" s="7"/>
      <c r="E6" s="7"/>
      <c r="F6" s="8"/>
      <c r="G6" s="9"/>
      <c r="H6" s="10"/>
      <c r="I6" s="10"/>
      <c r="J6" s="10"/>
      <c r="K6" s="10"/>
      <c r="L6" s="10"/>
      <c r="M6" s="10"/>
      <c r="N6" s="10"/>
      <c r="O6" s="10"/>
      <c r="P6" s="66"/>
    </row>
    <row r="7" spans="1:15" ht="12.75">
      <c r="A7" s="7"/>
      <c r="B7" s="7"/>
      <c r="C7" s="7"/>
      <c r="D7" s="7"/>
      <c r="E7" s="7"/>
      <c r="F7" s="64"/>
      <c r="G7" s="16"/>
      <c r="H7" s="79"/>
      <c r="I7" s="16"/>
      <c r="J7" s="16"/>
      <c r="K7" s="16"/>
      <c r="L7" s="16"/>
      <c r="M7" s="16"/>
      <c r="N7" s="16"/>
      <c r="O7" s="16"/>
    </row>
    <row r="8" spans="1:15" ht="12.75">
      <c r="A8" s="7"/>
      <c r="B8" s="112" t="s">
        <v>67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</row>
    <row r="9" spans="1:15" ht="12.75">
      <c r="A9" s="7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</row>
    <row r="10" spans="1:15" ht="12.75">
      <c r="A10" s="1"/>
      <c r="B10" s="11"/>
      <c r="C10" s="11"/>
      <c r="D10" s="11"/>
      <c r="E10" s="11"/>
      <c r="F10" s="12"/>
      <c r="G10" s="12"/>
      <c r="H10" s="3"/>
      <c r="I10" s="13"/>
      <c r="J10" s="6"/>
      <c r="K10" s="6"/>
      <c r="L10" s="3"/>
      <c r="M10" s="3"/>
      <c r="N10" s="3"/>
      <c r="O10" s="3"/>
    </row>
    <row r="11" spans="2:15" ht="12.75">
      <c r="B11" s="119" t="s">
        <v>0</v>
      </c>
      <c r="C11" s="119"/>
      <c r="D11" s="119"/>
      <c r="E11" s="115"/>
      <c r="F11" s="14" t="s">
        <v>1</v>
      </c>
      <c r="G11" s="89" t="s">
        <v>2</v>
      </c>
      <c r="H11" s="90" t="s">
        <v>3</v>
      </c>
      <c r="I11" s="90" t="s">
        <v>4</v>
      </c>
      <c r="J11" s="18"/>
      <c r="K11" s="18"/>
      <c r="L11" s="18"/>
      <c r="M11" s="90"/>
      <c r="N11" s="90" t="s">
        <v>5</v>
      </c>
      <c r="O11" s="20" t="s">
        <v>6</v>
      </c>
    </row>
    <row r="12" spans="5:15" ht="12.75">
      <c r="E12" s="3"/>
      <c r="F12" s="14"/>
      <c r="G12" s="89"/>
      <c r="H12" s="90"/>
      <c r="I12" s="90"/>
      <c r="J12" s="18"/>
      <c r="K12" s="18"/>
      <c r="L12" s="18"/>
      <c r="M12" s="90"/>
      <c r="N12" s="90"/>
      <c r="O12" s="20"/>
    </row>
    <row r="13" spans="1:15" ht="12.75">
      <c r="A13" s="15"/>
      <c r="B13" s="16"/>
      <c r="C13" s="16"/>
      <c r="D13" s="16"/>
      <c r="E13" s="16"/>
      <c r="F13" s="17" t="s">
        <v>19</v>
      </c>
      <c r="G13" s="91"/>
      <c r="H13" s="18"/>
      <c r="I13" s="18"/>
      <c r="J13" s="18"/>
      <c r="K13" s="18"/>
      <c r="L13" s="18"/>
      <c r="M13" s="18"/>
      <c r="N13" s="18"/>
      <c r="O13" s="19"/>
    </row>
    <row r="14" spans="1:15" ht="12.75">
      <c r="A14" s="15"/>
      <c r="B14" s="5"/>
      <c r="C14" s="5"/>
      <c r="D14" s="5"/>
      <c r="E14" s="5"/>
      <c r="F14" s="17" t="s">
        <v>104</v>
      </c>
      <c r="G14" s="113" t="s">
        <v>7</v>
      </c>
      <c r="H14" s="114"/>
      <c r="I14" s="114"/>
      <c r="J14" s="114"/>
      <c r="K14" s="114"/>
      <c r="L14" s="114"/>
      <c r="M14" s="114"/>
      <c r="N14" s="114"/>
      <c r="O14" s="115"/>
    </row>
    <row r="15" spans="1:15" ht="13.5" thickBot="1">
      <c r="A15" s="15"/>
      <c r="B15" s="116" t="s">
        <v>8</v>
      </c>
      <c r="C15" s="116"/>
      <c r="D15" s="116"/>
      <c r="E15" s="116"/>
      <c r="F15" s="22" t="s">
        <v>105</v>
      </c>
      <c r="G15" s="92" t="s">
        <v>94</v>
      </c>
      <c r="H15" s="21" t="s">
        <v>95</v>
      </c>
      <c r="I15" s="21" t="s">
        <v>106</v>
      </c>
      <c r="J15" s="21" t="s">
        <v>107</v>
      </c>
      <c r="K15" s="21" t="s">
        <v>108</v>
      </c>
      <c r="L15" s="21" t="s">
        <v>109</v>
      </c>
      <c r="M15" s="21" t="s">
        <v>110</v>
      </c>
      <c r="N15" s="21" t="s">
        <v>111</v>
      </c>
      <c r="O15" s="23" t="s">
        <v>112</v>
      </c>
    </row>
    <row r="16" spans="1:15" ht="12.75">
      <c r="A16" s="15"/>
      <c r="B16" s="12"/>
      <c r="C16" s="12"/>
      <c r="D16" s="12"/>
      <c r="E16" s="12"/>
      <c r="F16" s="86"/>
      <c r="G16" s="93"/>
      <c r="H16" s="82"/>
      <c r="I16" s="82"/>
      <c r="J16" s="82"/>
      <c r="K16" s="82"/>
      <c r="L16" s="82"/>
      <c r="M16" s="82"/>
      <c r="N16" s="82"/>
      <c r="O16" s="83"/>
    </row>
    <row r="17" spans="1:15" ht="12.75">
      <c r="A17" s="24">
        <v>1</v>
      </c>
      <c r="B17" s="98" t="s">
        <v>86</v>
      </c>
      <c r="F17" s="61">
        <f>'Page 1 Detail'!F84</f>
        <v>267547170.33320814</v>
      </c>
      <c r="G17" s="71">
        <f>'Page 1 Detail'!G84</f>
        <v>209900973.01105973</v>
      </c>
      <c r="H17" s="72">
        <f>'Page 1 Detail'!H84</f>
        <v>45517609.58922952</v>
      </c>
      <c r="I17" s="72">
        <f>'Page 1 Detail'!I84</f>
        <v>4984689.364135031</v>
      </c>
      <c r="J17" s="72"/>
      <c r="K17" s="72"/>
      <c r="L17" s="72"/>
      <c r="M17" s="72"/>
      <c r="N17" s="72">
        <f>'Page 1 Detail'!N84</f>
        <v>978764.5842905666</v>
      </c>
      <c r="O17" s="73">
        <f>'Page 1 Detail'!O84</f>
        <v>6165133.784493379</v>
      </c>
    </row>
    <row r="18" spans="1:15" ht="12.75">
      <c r="A18" s="24"/>
      <c r="B18" s="41"/>
      <c r="F18" s="42"/>
      <c r="G18" s="74"/>
      <c r="H18" s="43"/>
      <c r="I18" s="43"/>
      <c r="J18" s="43"/>
      <c r="K18" s="43"/>
      <c r="L18" s="43"/>
      <c r="M18" s="43"/>
      <c r="N18" s="43"/>
      <c r="O18" s="44"/>
    </row>
    <row r="19" spans="1:15" ht="12.75">
      <c r="A19" s="24">
        <f>A17+1</f>
        <v>2</v>
      </c>
      <c r="B19" s="2" t="s">
        <v>87</v>
      </c>
      <c r="F19" s="61">
        <f>'Page 1 Detail'!F16</f>
        <v>234215036.79</v>
      </c>
      <c r="G19" s="71">
        <f>'Page 1 Detail'!G16</f>
        <v>182999018.11716813</v>
      </c>
      <c r="H19" s="72">
        <f>'Page 1 Detail'!H16</f>
        <v>41914627.36357846</v>
      </c>
      <c r="I19" s="72">
        <f>'Page 1 Detail'!I16</f>
        <v>3950244.8493829183</v>
      </c>
      <c r="J19" s="72">
        <f>'Page 1 Detail'!J16</f>
        <v>0</v>
      </c>
      <c r="K19" s="72">
        <f>'Page 1 Detail'!K16</f>
        <v>0</v>
      </c>
      <c r="L19" s="72">
        <f>'Page 1 Detail'!L16</f>
        <v>0</v>
      </c>
      <c r="M19" s="72">
        <f>'Page 1 Detail'!M16</f>
        <v>0</v>
      </c>
      <c r="N19" s="72">
        <f>'Page 1 Detail'!N16</f>
        <v>521333.201304021</v>
      </c>
      <c r="O19" s="73">
        <f>'Page 1 Detail'!O16</f>
        <v>4829813.258566482</v>
      </c>
    </row>
    <row r="20" spans="6:15" ht="6.75" customHeight="1" thickBot="1">
      <c r="F20" s="58"/>
      <c r="G20" s="94"/>
      <c r="H20" s="59"/>
      <c r="I20" s="59"/>
      <c r="J20" s="59"/>
      <c r="K20" s="59"/>
      <c r="L20" s="59"/>
      <c r="M20" s="59"/>
      <c r="N20" s="59"/>
      <c r="O20" s="60"/>
    </row>
    <row r="21" spans="6:15" ht="6.75" customHeight="1" thickTop="1">
      <c r="F21" s="52"/>
      <c r="G21" s="91"/>
      <c r="H21" s="18"/>
      <c r="I21" s="18"/>
      <c r="J21" s="18"/>
      <c r="K21" s="18"/>
      <c r="L21" s="18"/>
      <c r="M21" s="18"/>
      <c r="N21" s="18"/>
      <c r="O21" s="19"/>
    </row>
    <row r="22" spans="1:15" ht="12.75">
      <c r="A22" s="24">
        <f>A19+1</f>
        <v>3</v>
      </c>
      <c r="B22" s="2" t="s">
        <v>85</v>
      </c>
      <c r="F22" s="61">
        <f>F17-F19</f>
        <v>33332133.543208152</v>
      </c>
      <c r="G22" s="71">
        <f>G17-G19</f>
        <v>26901954.893891603</v>
      </c>
      <c r="H22" s="72">
        <f>H17-H19</f>
        <v>3602982.2256510556</v>
      </c>
      <c r="I22" s="72">
        <f aca="true" t="shared" si="0" ref="I22:O22">I17-I19</f>
        <v>1034444.5147521123</v>
      </c>
      <c r="J22" s="72">
        <f t="shared" si="0"/>
        <v>0</v>
      </c>
      <c r="K22" s="72">
        <f t="shared" si="0"/>
        <v>0</v>
      </c>
      <c r="L22" s="72">
        <f t="shared" si="0"/>
        <v>0</v>
      </c>
      <c r="M22" s="72">
        <f t="shared" si="0"/>
        <v>0</v>
      </c>
      <c r="N22" s="72">
        <f t="shared" si="0"/>
        <v>457431.3829865456</v>
      </c>
      <c r="O22" s="72">
        <f t="shared" si="0"/>
        <v>1335320.5259268973</v>
      </c>
    </row>
    <row r="23" spans="1:15" ht="12.75">
      <c r="A23" s="24"/>
      <c r="F23" s="87"/>
      <c r="G23" s="78"/>
      <c r="H23" s="84"/>
      <c r="I23" s="84"/>
      <c r="J23" s="84"/>
      <c r="K23" s="84"/>
      <c r="L23" s="84"/>
      <c r="M23" s="84"/>
      <c r="N23" s="84"/>
      <c r="O23" s="95"/>
    </row>
    <row r="24" spans="1:15" ht="12.75">
      <c r="A24" s="24">
        <f>+A22+1</f>
        <v>4</v>
      </c>
      <c r="B24" s="2" t="s">
        <v>83</v>
      </c>
      <c r="F24" s="88">
        <f>F22/F19</f>
        <v>0.14231423396224616</v>
      </c>
      <c r="G24" s="96">
        <f>G22/G19</f>
        <v>0.14700600675719028</v>
      </c>
      <c r="H24" s="85">
        <f aca="true" t="shared" si="1" ref="H24:O24">H22/H19</f>
        <v>0.08596002045772336</v>
      </c>
      <c r="I24" s="85">
        <f t="shared" si="1"/>
        <v>0.2618684547905193</v>
      </c>
      <c r="J24" s="85" t="e">
        <f t="shared" si="1"/>
        <v>#DIV/0!</v>
      </c>
      <c r="K24" s="85" t="e">
        <f t="shared" si="1"/>
        <v>#DIV/0!</v>
      </c>
      <c r="L24" s="85" t="e">
        <f t="shared" si="1"/>
        <v>#DIV/0!</v>
      </c>
      <c r="M24" s="85" t="e">
        <f t="shared" si="1"/>
        <v>#DIV/0!</v>
      </c>
      <c r="N24" s="85">
        <f t="shared" si="1"/>
        <v>0.8774261486557224</v>
      </c>
      <c r="O24" s="97">
        <f t="shared" si="1"/>
        <v>0.27647456629062894</v>
      </c>
    </row>
    <row r="27" spans="1:8" ht="12.75">
      <c r="A27" s="24">
        <f>A24+1</f>
        <v>5</v>
      </c>
      <c r="B27" s="2" t="s">
        <v>89</v>
      </c>
      <c r="G27" s="9">
        <v>801204</v>
      </c>
      <c r="H27" s="9">
        <v>59158</v>
      </c>
    </row>
    <row r="28" spans="1:8" ht="6.75" customHeight="1" thickBot="1">
      <c r="A28" s="24"/>
      <c r="G28" s="105"/>
      <c r="H28" s="105"/>
    </row>
    <row r="29" ht="6.75" customHeight="1" thickTop="1"/>
    <row r="30" spans="1:8" ht="12.75">
      <c r="A30" s="24">
        <f>+A27+1</f>
        <v>6</v>
      </c>
      <c r="B30" s="2" t="s">
        <v>84</v>
      </c>
      <c r="G30" s="102">
        <f>G17/G27</f>
        <v>261.9819334539764</v>
      </c>
      <c r="H30" s="102">
        <f>H17/H27</f>
        <v>769.4244157887271</v>
      </c>
    </row>
    <row r="32" spans="1:5" ht="12.75">
      <c r="A32" s="80"/>
      <c r="B32" s="80"/>
      <c r="C32" s="80"/>
      <c r="D32" s="80"/>
      <c r="E32" s="80"/>
    </row>
    <row r="34" spans="2:3" ht="12.75">
      <c r="B34" s="81" t="s">
        <v>69</v>
      </c>
      <c r="C34" s="2" t="s">
        <v>93</v>
      </c>
    </row>
    <row r="35" spans="2:3" ht="12.75">
      <c r="B35" s="81" t="s">
        <v>70</v>
      </c>
      <c r="C35" s="2" t="s">
        <v>72</v>
      </c>
    </row>
    <row r="36" spans="2:3" ht="12.75">
      <c r="B36" s="81" t="s">
        <v>71</v>
      </c>
      <c r="C36" s="2" t="s">
        <v>82</v>
      </c>
    </row>
    <row r="37" spans="2:3" ht="12.75">
      <c r="B37" s="81" t="s">
        <v>80</v>
      </c>
      <c r="C37" s="2" t="s">
        <v>73</v>
      </c>
    </row>
    <row r="38" spans="2:3" ht="12.75">
      <c r="B38" s="81" t="s">
        <v>88</v>
      </c>
      <c r="C38" s="2" t="s">
        <v>99</v>
      </c>
    </row>
    <row r="39" spans="2:3" ht="12.75">
      <c r="B39" s="81"/>
      <c r="C39" s="2" t="s">
        <v>100</v>
      </c>
    </row>
    <row r="40" ht="12.75">
      <c r="B40" s="81"/>
    </row>
    <row r="41" spans="5:7" ht="13.5" thickBot="1">
      <c r="E41" s="108" t="s">
        <v>97</v>
      </c>
      <c r="F41" s="108" t="s">
        <v>94</v>
      </c>
      <c r="G41" s="108" t="s">
        <v>95</v>
      </c>
    </row>
    <row r="42" spans="5:6" ht="12.75">
      <c r="E42" s="2" t="s">
        <v>94</v>
      </c>
      <c r="F42" s="9">
        <v>794748</v>
      </c>
    </row>
    <row r="43" spans="5:7" ht="12.75">
      <c r="E43" s="2" t="s">
        <v>95</v>
      </c>
      <c r="G43" s="9">
        <v>58487</v>
      </c>
    </row>
    <row r="44" spans="5:7" ht="12.75">
      <c r="E44" s="2" t="s">
        <v>96</v>
      </c>
      <c r="F44" s="9">
        <v>6456</v>
      </c>
      <c r="G44" s="9">
        <v>671</v>
      </c>
    </row>
    <row r="45" spans="5:7" ht="12.75">
      <c r="E45" s="2" t="s">
        <v>98</v>
      </c>
      <c r="F45" s="109">
        <f>SUM(F42:F44)</f>
        <v>801204</v>
      </c>
      <c r="G45" s="109">
        <f>SUM(G42:G44)</f>
        <v>59158</v>
      </c>
    </row>
  </sheetData>
  <mergeCells count="4">
    <mergeCell ref="G14:O14"/>
    <mergeCell ref="B15:E15"/>
    <mergeCell ref="B8:O8"/>
    <mergeCell ref="B11:E11"/>
  </mergeCells>
  <printOptions/>
  <pageMargins left="0.75" right="0.5" top="0.5" bottom="0.75" header="0.5" footer="0.5"/>
  <pageSetup fitToHeight="1" fitToWidth="1" horizontalDpi="1200" verticalDpi="12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QUESTAR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07510</dc:creator>
  <cp:keywords/>
  <dc:description/>
  <cp:lastModifiedBy>07510</cp:lastModifiedBy>
  <cp:lastPrinted>2007-12-19T02:13:03Z</cp:lastPrinted>
  <dcterms:created xsi:type="dcterms:W3CDTF">2007-12-04T17:43:16Z</dcterms:created>
  <dcterms:modified xsi:type="dcterms:W3CDTF">2007-12-19T02:27:20Z</dcterms:modified>
  <cp:category/>
  <cp:version/>
  <cp:contentType/>
  <cp:contentStatus/>
</cp:coreProperties>
</file>